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1890" yWindow="1890" windowWidth="19950" windowHeight="11760"/>
  </bookViews>
  <sheets>
    <sheet name="Rekapitulácia stavby" sheetId="1" r:id="rId1"/>
    <sheet name="SO 03 - Vonkajšie rozvody..." sheetId="2" r:id="rId2"/>
    <sheet name="SO3 -El. prípojka NN" sheetId="3" r:id="rId3"/>
  </sheets>
  <externalReferences>
    <externalReference r:id="rId4"/>
  </externalReferences>
  <definedNames>
    <definedName name="_xlnm._FilterDatabase" localSheetId="1" hidden="1">'SO 03 - Vonkajšie rozvody...'!$C$130:$K$258</definedName>
    <definedName name="_xlnm.Print_Titles" localSheetId="0">'Rekapitulácia stavby'!$92:$92</definedName>
    <definedName name="_xlnm.Print_Titles" localSheetId="1">'SO 03 - Vonkajšie rozvody...'!$130:$130</definedName>
    <definedName name="_xlnm.Print_Titles" localSheetId="2">'SO3 -El. prípojka NN'!$116:$116</definedName>
    <definedName name="_xlnm.Print_Area" localSheetId="0">'Rekapitulácia stavby'!$D$4:$AO$76,'Rekapitulácia stavby'!$C$82:$AQ$97</definedName>
    <definedName name="_xlnm.Print_Area" localSheetId="1">'SO 03 - Vonkajšie rozvody...'!$C$4:$J$76,'SO 03 - Vonkajšie rozvody...'!$C$82:$J$112,'SO 03 - Vonkajšie rozvody...'!$C$118:$K$258</definedName>
    <definedName name="_xlnm.Print_Area" localSheetId="2">'SO3 -El. prípojka NN'!$C$4:$Q$70,'SO3 -El. prípojka NN'!$C$76:$Q$100,'SO3 -El. prípojka NN'!$C$106:$Q$134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81" i="3"/>
  <c r="F6"/>
  <c r="F78" s="1"/>
  <c r="O11"/>
  <c r="E12"/>
  <c r="F83" s="1"/>
  <c r="O12"/>
  <c r="O14"/>
  <c r="E15"/>
  <c r="F84" s="1"/>
  <c r="O15"/>
  <c r="O17"/>
  <c r="E18"/>
  <c r="M83" s="1"/>
  <c r="O18"/>
  <c r="F79"/>
  <c r="F81"/>
  <c r="M84"/>
  <c r="F109"/>
  <c r="F111"/>
  <c r="M114"/>
  <c r="W120"/>
  <c r="W119" s="1"/>
  <c r="Y120"/>
  <c r="Y119" s="1"/>
  <c r="AA120"/>
  <c r="AA119" s="1"/>
  <c r="BK120"/>
  <c r="N121"/>
  <c r="N120" s="1"/>
  <c r="N91" s="1"/>
  <c r="N122"/>
  <c r="W123"/>
  <c r="Y123"/>
  <c r="AA123"/>
  <c r="N124"/>
  <c r="N125"/>
  <c r="W125"/>
  <c r="Y125"/>
  <c r="AA125"/>
  <c r="BE125"/>
  <c r="BF125"/>
  <c r="BG125"/>
  <c r="BH125"/>
  <c r="BI125"/>
  <c r="BK125"/>
  <c r="BK123" s="1"/>
  <c r="W126"/>
  <c r="Y126"/>
  <c r="AA126"/>
  <c r="N127"/>
  <c r="BF127" s="1"/>
  <c r="W127"/>
  <c r="Y127"/>
  <c r="AA127"/>
  <c r="BE127"/>
  <c r="BG127"/>
  <c r="BH127"/>
  <c r="BI127"/>
  <c r="BK127"/>
  <c r="BK126" s="1"/>
  <c r="N126" s="1"/>
  <c r="N93" s="1"/>
  <c r="W129"/>
  <c r="W128" s="1"/>
  <c r="Y129"/>
  <c r="Y128" s="1"/>
  <c r="AA129"/>
  <c r="AA128" s="1"/>
  <c r="BK129"/>
  <c r="N130"/>
  <c r="N131"/>
  <c r="W132"/>
  <c r="Y132"/>
  <c r="AA132"/>
  <c r="N133"/>
  <c r="BK133"/>
  <c r="N134"/>
  <c r="W134"/>
  <c r="Y134"/>
  <c r="AA134"/>
  <c r="BE134"/>
  <c r="BF134"/>
  <c r="BG134"/>
  <c r="BH134"/>
  <c r="BI134"/>
  <c r="BK134"/>
  <c r="W135"/>
  <c r="Y135"/>
  <c r="AA135"/>
  <c r="BK135"/>
  <c r="N136"/>
  <c r="W136"/>
  <c r="Y136"/>
  <c r="AA136"/>
  <c r="BE136"/>
  <c r="BF136"/>
  <c r="BG136"/>
  <c r="BH136"/>
  <c r="BI136"/>
  <c r="BK136"/>
  <c r="N137"/>
  <c r="W137"/>
  <c r="Y137"/>
  <c r="AA137"/>
  <c r="BE137"/>
  <c r="BF137"/>
  <c r="BG137"/>
  <c r="BH137"/>
  <c r="BI137"/>
  <c r="BK137"/>
  <c r="N138"/>
  <c r="W138"/>
  <c r="Y138"/>
  <c r="AA138"/>
  <c r="BE138"/>
  <c r="BF138"/>
  <c r="BG138"/>
  <c r="BH138"/>
  <c r="BI138"/>
  <c r="BK138"/>
  <c r="N139"/>
  <c r="W139"/>
  <c r="Y139"/>
  <c r="AA139"/>
  <c r="BE139"/>
  <c r="BF139"/>
  <c r="BG139"/>
  <c r="BH139"/>
  <c r="BI139"/>
  <c r="BK139"/>
  <c r="N140"/>
  <c r="N141"/>
  <c r="N142"/>
  <c r="N143"/>
  <c r="W143"/>
  <c r="Y143"/>
  <c r="AA143"/>
  <c r="BE143"/>
  <c r="BF143"/>
  <c r="BG143"/>
  <c r="BH143"/>
  <c r="BI143"/>
  <c r="BK143"/>
  <c r="M111" l="1"/>
  <c r="N135"/>
  <c r="N97" s="1"/>
  <c r="BK132"/>
  <c r="N132"/>
  <c r="N96" s="1"/>
  <c r="H34"/>
  <c r="BK128"/>
  <c r="N129"/>
  <c r="N95" s="1"/>
  <c r="H36"/>
  <c r="H35"/>
  <c r="BK119"/>
  <c r="BK118" s="1"/>
  <c r="BK117" s="1"/>
  <c r="N123"/>
  <c r="N92" s="1"/>
  <c r="M113"/>
  <c r="F113"/>
  <c r="F108"/>
  <c r="AA118"/>
  <c r="AA117" s="1"/>
  <c r="Y118"/>
  <c r="Y117" s="1"/>
  <c r="W118"/>
  <c r="W117" s="1"/>
  <c r="F114"/>
  <c r="N128" l="1"/>
  <c r="N94" s="1"/>
  <c r="N119"/>
  <c r="N90" s="1"/>
  <c r="N118" l="1"/>
  <c r="N89" s="1"/>
  <c r="N117" l="1"/>
  <c r="L100" s="1"/>
  <c r="N88" l="1"/>
  <c r="L38" s="1"/>
  <c r="M32" l="1"/>
  <c r="H32"/>
  <c r="M27"/>
  <c r="J37" i="2"/>
  <c r="J36"/>
  <c r="AY95" i="1" s="1"/>
  <c r="J35" i="2"/>
  <c r="AX95" i="1" s="1"/>
  <c r="BI258" i="2"/>
  <c r="BH258"/>
  <c r="BG258"/>
  <c r="BE258"/>
  <c r="T258"/>
  <c r="R258"/>
  <c r="P258"/>
  <c r="BK258"/>
  <c r="J258"/>
  <c r="BF258"/>
  <c r="BI257"/>
  <c r="BH257"/>
  <c r="BG257"/>
  <c r="BE257"/>
  <c r="T257"/>
  <c r="R257"/>
  <c r="P257"/>
  <c r="BK257"/>
  <c r="J257"/>
  <c r="BF257"/>
  <c r="BI256"/>
  <c r="BH256"/>
  <c r="BG256"/>
  <c r="BE256"/>
  <c r="T256"/>
  <c r="T255"/>
  <c r="R256"/>
  <c r="R255"/>
  <c r="P256"/>
  <c r="P255"/>
  <c r="BK256"/>
  <c r="J256"/>
  <c r="BF256" s="1"/>
  <c r="BI254"/>
  <c r="BH254"/>
  <c r="BG254"/>
  <c r="BE254"/>
  <c r="T254"/>
  <c r="R254"/>
  <c r="P254"/>
  <c r="BK254"/>
  <c r="J254"/>
  <c r="BF254"/>
  <c r="BI252"/>
  <c r="BH252"/>
  <c r="BG252"/>
  <c r="BE252"/>
  <c r="T252"/>
  <c r="R252"/>
  <c r="P252"/>
  <c r="BK252"/>
  <c r="J252"/>
  <c r="BF252" s="1"/>
  <c r="BI251"/>
  <c r="BH251"/>
  <c r="BG251"/>
  <c r="BE251"/>
  <c r="T251"/>
  <c r="R251"/>
  <c r="P251"/>
  <c r="BK251"/>
  <c r="J251"/>
  <c r="BF251"/>
  <c r="BI249"/>
  <c r="BH249"/>
  <c r="BG249"/>
  <c r="BE249"/>
  <c r="T249"/>
  <c r="R249"/>
  <c r="P249"/>
  <c r="BK249"/>
  <c r="J249"/>
  <c r="BF249"/>
  <c r="BI248"/>
  <c r="BH248"/>
  <c r="BG248"/>
  <c r="BE248"/>
  <c r="T248"/>
  <c r="T247"/>
  <c r="T246" s="1"/>
  <c r="R248"/>
  <c r="R247" s="1"/>
  <c r="R246" s="1"/>
  <c r="P248"/>
  <c r="P247" s="1"/>
  <c r="P246" s="1"/>
  <c r="BK248"/>
  <c r="J248"/>
  <c r="BF248" s="1"/>
  <c r="BI245"/>
  <c r="BH245"/>
  <c r="BG245"/>
  <c r="BE245"/>
  <c r="T245"/>
  <c r="T244" s="1"/>
  <c r="R245"/>
  <c r="R244"/>
  <c r="P245"/>
  <c r="P244"/>
  <c r="BK245"/>
  <c r="BK244" s="1"/>
  <c r="J244" s="1"/>
  <c r="J108" s="1"/>
  <c r="J245"/>
  <c r="BF245" s="1"/>
  <c r="BI243"/>
  <c r="BH243"/>
  <c r="BG243"/>
  <c r="BE243"/>
  <c r="T243"/>
  <c r="R243"/>
  <c r="P243"/>
  <c r="BK243"/>
  <c r="J243"/>
  <c r="BF243" s="1"/>
  <c r="BI242"/>
  <c r="BH242"/>
  <c r="BG242"/>
  <c r="BE242"/>
  <c r="T242"/>
  <c r="R242"/>
  <c r="P242"/>
  <c r="BK242"/>
  <c r="J242"/>
  <c r="BF242" s="1"/>
  <c r="BI241"/>
  <c r="BH241"/>
  <c r="BG241"/>
  <c r="BE241"/>
  <c r="T241"/>
  <c r="R241"/>
  <c r="P241"/>
  <c r="BK241"/>
  <c r="J241"/>
  <c r="BF241" s="1"/>
  <c r="BI240"/>
  <c r="BH240"/>
  <c r="BG240"/>
  <c r="BE240"/>
  <c r="T240"/>
  <c r="R240"/>
  <c r="P240"/>
  <c r="BK240"/>
  <c r="J240"/>
  <c r="BF240"/>
  <c r="BI239"/>
  <c r="BH239"/>
  <c r="BG239"/>
  <c r="BE239"/>
  <c r="T239"/>
  <c r="R239"/>
  <c r="P239"/>
  <c r="BK239"/>
  <c r="J239"/>
  <c r="BF239" s="1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/>
  <c r="BI236"/>
  <c r="BH236"/>
  <c r="BG236"/>
  <c r="BE236"/>
  <c r="T236"/>
  <c r="R236"/>
  <c r="P236"/>
  <c r="BK236"/>
  <c r="J236"/>
  <c r="BF236" s="1"/>
  <c r="BI235"/>
  <c r="BH235"/>
  <c r="BG235"/>
  <c r="BE235"/>
  <c r="T235"/>
  <c r="R235"/>
  <c r="P235"/>
  <c r="BK235"/>
  <c r="J235"/>
  <c r="BF235" s="1"/>
  <c r="BI234"/>
  <c r="BH234"/>
  <c r="BG234"/>
  <c r="BE234"/>
  <c r="T234"/>
  <c r="R234"/>
  <c r="R231" s="1"/>
  <c r="P234"/>
  <c r="BK234"/>
  <c r="J234"/>
  <c r="BF234"/>
  <c r="BI233"/>
  <c r="BH233"/>
  <c r="BG233"/>
  <c r="BE233"/>
  <c r="T233"/>
  <c r="R233"/>
  <c r="P233"/>
  <c r="BK233"/>
  <c r="J233"/>
  <c r="BF233"/>
  <c r="BI232"/>
  <c r="BH232"/>
  <c r="BG232"/>
  <c r="BE232"/>
  <c r="T232"/>
  <c r="T231"/>
  <c r="R232"/>
  <c r="P232"/>
  <c r="P231"/>
  <c r="BK232"/>
  <c r="J232"/>
  <c r="BF232" s="1"/>
  <c r="BI230"/>
  <c r="BH230"/>
  <c r="BG230"/>
  <c r="BE230"/>
  <c r="T230"/>
  <c r="R230"/>
  <c r="P230"/>
  <c r="BK230"/>
  <c r="J230"/>
  <c r="BF230" s="1"/>
  <c r="BI229"/>
  <c r="BH229"/>
  <c r="BG229"/>
  <c r="BE229"/>
  <c r="T229"/>
  <c r="R229"/>
  <c r="P229"/>
  <c r="BK229"/>
  <c r="J229"/>
  <c r="BF229"/>
  <c r="BI228"/>
  <c r="BH228"/>
  <c r="BG228"/>
  <c r="BE228"/>
  <c r="T228"/>
  <c r="R228"/>
  <c r="P228"/>
  <c r="BK228"/>
  <c r="J228"/>
  <c r="BF228"/>
  <c r="BI227"/>
  <c r="BH227"/>
  <c r="BG227"/>
  <c r="BE227"/>
  <c r="T227"/>
  <c r="R227"/>
  <c r="P227"/>
  <c r="BK227"/>
  <c r="J227"/>
  <c r="BF227" s="1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 s="1"/>
  <c r="BI224"/>
  <c r="BH224"/>
  <c r="BG224"/>
  <c r="BE224"/>
  <c r="T224"/>
  <c r="R224"/>
  <c r="P224"/>
  <c r="BK224"/>
  <c r="J224"/>
  <c r="BF224"/>
  <c r="BI223"/>
  <c r="BH223"/>
  <c r="BG223"/>
  <c r="BE223"/>
  <c r="T223"/>
  <c r="R223"/>
  <c r="P223"/>
  <c r="BK223"/>
  <c r="J223"/>
  <c r="BF223"/>
  <c r="BI222"/>
  <c r="BH222"/>
  <c r="BG222"/>
  <c r="BE222"/>
  <c r="T222"/>
  <c r="R222"/>
  <c r="P222"/>
  <c r="BK222"/>
  <c r="J222"/>
  <c r="BF222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19"/>
  <c r="BH219"/>
  <c r="BG219"/>
  <c r="BE219"/>
  <c r="T219"/>
  <c r="R219"/>
  <c r="P219"/>
  <c r="BK219"/>
  <c r="J219"/>
  <c r="BF219"/>
  <c r="BI218"/>
  <c r="BH218"/>
  <c r="BG218"/>
  <c r="BE218"/>
  <c r="T218"/>
  <c r="R218"/>
  <c r="P218"/>
  <c r="BK218"/>
  <c r="J218"/>
  <c r="BF218"/>
  <c r="BI217"/>
  <c r="BH217"/>
  <c r="BG217"/>
  <c r="BE217"/>
  <c r="T217"/>
  <c r="R217"/>
  <c r="P217"/>
  <c r="BK217"/>
  <c r="J217"/>
  <c r="BF217" s="1"/>
  <c r="BI216"/>
  <c r="BH216"/>
  <c r="BG216"/>
  <c r="BE216"/>
  <c r="T216"/>
  <c r="R216"/>
  <c r="P216"/>
  <c r="BK216"/>
  <c r="J216"/>
  <c r="BF216" s="1"/>
  <c r="BI215"/>
  <c r="BH215"/>
  <c r="BG215"/>
  <c r="BE215"/>
  <c r="T215"/>
  <c r="R215"/>
  <c r="P215"/>
  <c r="BK215"/>
  <c r="J215"/>
  <c r="BF215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1"/>
  <c r="BH211"/>
  <c r="BG211"/>
  <c r="BE211"/>
  <c r="T211"/>
  <c r="R211"/>
  <c r="P211"/>
  <c r="BK211"/>
  <c r="J211"/>
  <c r="BF211"/>
  <c r="BI210"/>
  <c r="BH210"/>
  <c r="BG210"/>
  <c r="BE210"/>
  <c r="T210"/>
  <c r="R210"/>
  <c r="P210"/>
  <c r="BK210"/>
  <c r="J210"/>
  <c r="BF210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R204"/>
  <c r="P204"/>
  <c r="BK204"/>
  <c r="J204"/>
  <c r="BF204" s="1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 s="1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 s="1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 s="1"/>
  <c r="BI187"/>
  <c r="BH187"/>
  <c r="BG187"/>
  <c r="BE187"/>
  <c r="T187"/>
  <c r="R187"/>
  <c r="P187"/>
  <c r="BK187"/>
  <c r="J187"/>
  <c r="BF187"/>
  <c r="BI186"/>
  <c r="BH186"/>
  <c r="BG186"/>
  <c r="BE186"/>
  <c r="T186"/>
  <c r="T185"/>
  <c r="T184" s="1"/>
  <c r="R186"/>
  <c r="R185" s="1"/>
  <c r="P186"/>
  <c r="P185"/>
  <c r="P184" s="1"/>
  <c r="BK186"/>
  <c r="J186"/>
  <c r="BF186" s="1"/>
  <c r="BI183"/>
  <c r="BH183"/>
  <c r="BG183"/>
  <c r="BE183"/>
  <c r="T183"/>
  <c r="T182"/>
  <c r="R183"/>
  <c r="R182"/>
  <c r="P183"/>
  <c r="P182"/>
  <c r="BK183"/>
  <c r="BK182" s="1"/>
  <c r="J182" s="1"/>
  <c r="J104" s="1"/>
  <c r="J183"/>
  <c r="BF183" s="1"/>
  <c r="BI181"/>
  <c r="BH181"/>
  <c r="BG181"/>
  <c r="BE181"/>
  <c r="T181"/>
  <c r="R181"/>
  <c r="P181"/>
  <c r="BK181"/>
  <c r="J181"/>
  <c r="BF181" s="1"/>
  <c r="BI180"/>
  <c r="BH180"/>
  <c r="BG180"/>
  <c r="BE180"/>
  <c r="T180"/>
  <c r="R180"/>
  <c r="P180"/>
  <c r="BK180"/>
  <c r="J180"/>
  <c r="BF180" s="1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 s="1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 s="1"/>
  <c r="BI174"/>
  <c r="BH174"/>
  <c r="BG174"/>
  <c r="BE174"/>
  <c r="T174"/>
  <c r="R174"/>
  <c r="R172" s="1"/>
  <c r="P174"/>
  <c r="BK174"/>
  <c r="J174"/>
  <c r="BF174" s="1"/>
  <c r="BI173"/>
  <c r="BH173"/>
  <c r="BG173"/>
  <c r="BE173"/>
  <c r="T173"/>
  <c r="T172"/>
  <c r="R173"/>
  <c r="P173"/>
  <c r="P172"/>
  <c r="BK173"/>
  <c r="J173"/>
  <c r="BF173" s="1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 s="1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R162" s="1"/>
  <c r="P164"/>
  <c r="BK164"/>
  <c r="J164"/>
  <c r="BF164" s="1"/>
  <c r="BI163"/>
  <c r="BH163"/>
  <c r="BG163"/>
  <c r="BE163"/>
  <c r="T163"/>
  <c r="T162"/>
  <c r="R163"/>
  <c r="P163"/>
  <c r="P162"/>
  <c r="BK163"/>
  <c r="J163"/>
  <c r="BF163" s="1"/>
  <c r="BI161"/>
  <c r="BH161"/>
  <c r="BG161"/>
  <c r="BE161"/>
  <c r="T161"/>
  <c r="R161"/>
  <c r="P161"/>
  <c r="BK161"/>
  <c r="J161"/>
  <c r="BF161" s="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 s="1"/>
  <c r="BI158"/>
  <c r="BH158"/>
  <c r="BG158"/>
  <c r="BE158"/>
  <c r="T158"/>
  <c r="R158"/>
  <c r="R156" s="1"/>
  <c r="P158"/>
  <c r="BK158"/>
  <c r="J158"/>
  <c r="BF158"/>
  <c r="BI157"/>
  <c r="BH157"/>
  <c r="BG157"/>
  <c r="BE157"/>
  <c r="T157"/>
  <c r="T156"/>
  <c r="R157"/>
  <c r="P157"/>
  <c r="P156"/>
  <c r="BK157"/>
  <c r="J157"/>
  <c r="BF157" s="1"/>
  <c r="BI155"/>
  <c r="BH155"/>
  <c r="BG155"/>
  <c r="BE155"/>
  <c r="T155"/>
  <c r="R155"/>
  <c r="P155"/>
  <c r="BK155"/>
  <c r="J155"/>
  <c r="BF155" s="1"/>
  <c r="BI154"/>
  <c r="BH154"/>
  <c r="BG154"/>
  <c r="BE154"/>
  <c r="T154"/>
  <c r="R154"/>
  <c r="P154"/>
  <c r="BK154"/>
  <c r="J154"/>
  <c r="BF154" s="1"/>
  <c r="BI153"/>
  <c r="BH153"/>
  <c r="BG153"/>
  <c r="BE153"/>
  <c r="T153"/>
  <c r="T152"/>
  <c r="R153"/>
  <c r="R152"/>
  <c r="P153"/>
  <c r="P152"/>
  <c r="BK153"/>
  <c r="J153"/>
  <c r="BF153" s="1"/>
  <c r="BI151"/>
  <c r="BH151"/>
  <c r="BG151"/>
  <c r="BE151"/>
  <c r="T151"/>
  <c r="T150"/>
  <c r="R151"/>
  <c r="R150"/>
  <c r="P151"/>
  <c r="P150"/>
  <c r="BK151"/>
  <c r="BK150"/>
  <c r="J150" s="1"/>
  <c r="J99" s="1"/>
  <c r="J151"/>
  <c r="BF151" s="1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 s="1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R133" s="1"/>
  <c r="P136"/>
  <c r="BK136"/>
  <c r="J136"/>
  <c r="BF136" s="1"/>
  <c r="BI135"/>
  <c r="BH135"/>
  <c r="BG135"/>
  <c r="BE135"/>
  <c r="T135"/>
  <c r="R135"/>
  <c r="P135"/>
  <c r="BK135"/>
  <c r="J135"/>
  <c r="BF135"/>
  <c r="BI134"/>
  <c r="BH134"/>
  <c r="BG134"/>
  <c r="BE134"/>
  <c r="T134"/>
  <c r="T133"/>
  <c r="T132" s="1"/>
  <c r="T131" s="1"/>
  <c r="R134"/>
  <c r="P134"/>
  <c r="P133"/>
  <c r="P132" s="1"/>
  <c r="BK134"/>
  <c r="J134"/>
  <c r="BF134" s="1"/>
  <c r="F125"/>
  <c r="E123"/>
  <c r="F89"/>
  <c r="E87"/>
  <c r="J24"/>
  <c r="E24"/>
  <c r="J128" s="1"/>
  <c r="J23"/>
  <c r="J21"/>
  <c r="E21"/>
  <c r="J20"/>
  <c r="J18"/>
  <c r="E18"/>
  <c r="F128" s="1"/>
  <c r="J17"/>
  <c r="J15"/>
  <c r="E15"/>
  <c r="F91" s="1"/>
  <c r="J14"/>
  <c r="J12"/>
  <c r="J89" s="1"/>
  <c r="E7"/>
  <c r="E121" s="1"/>
  <c r="AS94" i="1"/>
  <c r="L90"/>
  <c r="AM90"/>
  <c r="L89"/>
  <c r="AM87"/>
  <c r="L87"/>
  <c r="L85"/>
  <c r="L84"/>
  <c r="M30" i="3" l="1"/>
  <c r="AL96" i="1"/>
  <c r="AN96" s="1"/>
  <c r="BK255" i="2"/>
  <c r="J255" s="1"/>
  <c r="J111" s="1"/>
  <c r="BK247"/>
  <c r="BK231"/>
  <c r="J231" s="1"/>
  <c r="J107" s="1"/>
  <c r="BK185"/>
  <c r="J185" s="1"/>
  <c r="J106" s="1"/>
  <c r="BK172"/>
  <c r="J172" s="1"/>
  <c r="J103" s="1"/>
  <c r="BK162"/>
  <c r="J162" s="1"/>
  <c r="J102" s="1"/>
  <c r="BK156"/>
  <c r="J156" s="1"/>
  <c r="J101" s="1"/>
  <c r="BK152"/>
  <c r="J152" s="1"/>
  <c r="J100" s="1"/>
  <c r="BK133"/>
  <c r="J133" s="1"/>
  <c r="J98" s="1"/>
  <c r="F37"/>
  <c r="BD95" i="1" s="1"/>
  <c r="BD94" s="1"/>
  <c r="W33" s="1"/>
  <c r="F33" i="2"/>
  <c r="AZ95" i="1" s="1"/>
  <c r="AZ94" s="1"/>
  <c r="W29" s="1"/>
  <c r="F36" i="2"/>
  <c r="BC95" i="1" s="1"/>
  <c r="BC94" s="1"/>
  <c r="W32" s="1"/>
  <c r="F35" i="2"/>
  <c r="BB95" i="1" s="1"/>
  <c r="BB94" s="1"/>
  <c r="AX94" s="1"/>
  <c r="F127" i="2"/>
  <c r="F92"/>
  <c r="R132"/>
  <c r="R184"/>
  <c r="J247"/>
  <c r="J110" s="1"/>
  <c r="BK246"/>
  <c r="J246" s="1"/>
  <c r="J109" s="1"/>
  <c r="F34"/>
  <c r="BA95" i="1" s="1"/>
  <c r="BA94" s="1"/>
  <c r="J34" i="2"/>
  <c r="AW95" i="1" s="1"/>
  <c r="P131" i="2"/>
  <c r="AU95" i="1" s="1"/>
  <c r="AU94" s="1"/>
  <c r="E85" i="2"/>
  <c r="J33"/>
  <c r="AV95" i="1" s="1"/>
  <c r="J92" i="2"/>
  <c r="BK184" l="1"/>
  <c r="J184" s="1"/>
  <c r="J105" s="1"/>
  <c r="AV94" i="1"/>
  <c r="AK29" s="1"/>
  <c r="BK132" i="2"/>
  <c r="J132" s="1"/>
  <c r="J97" s="1"/>
  <c r="AT95" i="1"/>
  <c r="AY94"/>
  <c r="W31"/>
  <c r="AW94"/>
  <c r="R131" i="2"/>
  <c r="BK131" l="1"/>
  <c r="J131" s="1"/>
  <c r="J30" s="1"/>
  <c r="AT94" i="1"/>
  <c r="J96" i="2" l="1"/>
  <c r="AG95" i="1"/>
  <c r="AG94" s="1"/>
  <c r="J39" i="2"/>
  <c r="AN95" i="1" l="1"/>
  <c r="AN94" s="1"/>
  <c r="AK26" l="1"/>
  <c r="W30" l="1"/>
  <c r="AK30" s="1"/>
  <c r="AK35" s="1"/>
</calcChain>
</file>

<file path=xl/sharedStrings.xml><?xml version="1.0" encoding="utf-8"?>
<sst xmlns="http://schemas.openxmlformats.org/spreadsheetml/2006/main" count="2070" uniqueCount="542">
  <si>
    <t>Export Komplet</t>
  </si>
  <si>
    <t/>
  </si>
  <si>
    <t>2.0</t>
  </si>
  <si>
    <t>False</t>
  </si>
  <si>
    <t>{203a0411-e70c-4111-8ee7-3027f0545d3a}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</si>
  <si>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</si>
  <si>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</si>
  <si>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</si>
  <si>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</si>
  <si>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</si>
  <si>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</si>
  <si>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2018_12</t>
  </si>
  <si>
    <t>Stavba:</t>
  </si>
  <si>
    <t>Komplexná rekonštrukcia stravovacej prevádzky, kuchyne a práčovne vrátane strechy</t>
  </si>
  <si>
    <t>JKSO:</t>
  </si>
  <si>
    <t>KS:</t>
  </si>
  <si>
    <t>Miesto:</t>
  </si>
  <si>
    <t>Dátum:</t>
  </si>
  <si>
    <t>Objednávateľ:</t>
  </si>
  <si>
    <t>IČO:</t>
  </si>
  <si>
    <t xml:space="preserve"> 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</si>
  <si>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</si>
  <si>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</si>
  <si>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</si>
  <si>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</si>
  <si>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</si>
  <si>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</si>
  <si>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</si>
  <si>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</si>
  <si>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</si>
  <si>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</si>
  <si>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</si>
  <si>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</si>
  <si>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</si>
  <si>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</si>
  <si>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</si>
  <si>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</si>
  <si>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</si>
  <si>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</si>
  <si>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</si>
  <si>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</si>
  <si>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</si>
  <si>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</si>
  <si>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</si>
  <si>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</si>
  <si>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</si>
  <si>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</si>
  <si>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</si>
  <si>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</si>
  <si>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</si>
  <si>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</si>
  <si>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</si>
  <si>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</si>
  <si>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</si>
  <si>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</si>
  <si>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</si>
  <si>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</si>
  <si>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</si>
  <si>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</si>
  <si>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</si>
  <si>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</si>
  <si>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</si>
  <si>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</si>
  <si>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</si>
  <si>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</si>
  <si>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</si>
  <si>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</si>
  <si>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</si>
  <si>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</si>
  <si>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</si>
  <si>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</si>
  <si>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</si>
  <si>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</si>
  <si>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</si>
  <si>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Vonkajšie rozvody plynu</t>
  </si>
  <si>
    <t>STA</t>
  </si>
  <si>
    <t>1</t>
  </si>
  <si>
    <t>{45a53729-6417-4d5d-9b3f-0035dd29dae0}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</si>
  <si>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</si>
  <si>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</si>
  <si>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</si>
  <si>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</si>
  <si>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</si>
  <si>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</si>
  <si>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</si>
  <si>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</si>
  <si>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</si>
  <si>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</si>
  <si>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</si>
  <si>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</si>
  <si>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</si>
  <si>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</si>
  <si>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</si>
  <si>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</si>
  <si>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723 - Zdravotechnika - plynovod</t>
  </si>
  <si>
    <t xml:space="preserve">    767 - Konštrukcie doplnkové kovové</t>
  </si>
  <si>
    <t xml:space="preserve">    783 - Dokončovacie práce - nátery</t>
  </si>
  <si>
    <t>M - Práce a dodávky M</t>
  </si>
  <si>
    <t xml:space="preserve">    23-M - Montáže potrubia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</si>
  <si>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</si>
  <si>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</si>
  <si>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</si>
  <si>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</si>
  <si>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</si>
  <si>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</si>
  <si>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</si>
  <si>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</si>
  <si>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</si>
  <si>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</si>
  <si>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</si>
  <si>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</si>
  <si>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</si>
  <si>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</si>
  <si>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</si>
  <si>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</si>
  <si>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</si>
  <si>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</si>
  <si>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 xml:space="preserve">Odstránenie  krytuv ploche do 200 m2 asfaltového, hr. vrstvy do 50 mm,  -0,09800t   </t>
  </si>
  <si>
    <t>m2</t>
  </si>
  <si>
    <t>4</t>
  </si>
  <si>
    <t>2</t>
  </si>
  <si>
    <t>1174099037</t>
  </si>
  <si>
    <t xml:space="preserve">Odstránenie podkladu v ploche do 200 m2 z betónu prostého, hr. vrstvy do 150 mm,  -0,22500t   </t>
  </si>
  <si>
    <t>-1871221405</t>
  </si>
  <si>
    <t>3</t>
  </si>
  <si>
    <t>Výkop ryhy do šírky 600 mm v horn.3 do 100 m3</t>
  </si>
  <si>
    <t>m3</t>
  </si>
  <si>
    <t>CS CENEKON 2017 02</t>
  </si>
  <si>
    <t>615600034</t>
  </si>
  <si>
    <t>Príplatok k cene za lepivosť pri hĺbení rýh šírky do 600 mm zapažených i nezapažených s urovnaním dna v hornine 3</t>
  </si>
  <si>
    <t>1997011608</t>
  </si>
  <si>
    <t>5</t>
  </si>
  <si>
    <t>Riadené horizont. vŕtanie v hornine tr.1-4 pre pretláč. PE rúr, hĺbky do 6m, vonk. priem.cez 90 do 110mm</t>
  </si>
  <si>
    <t>m</t>
  </si>
  <si>
    <t>CS CENEKON 2018 02</t>
  </si>
  <si>
    <t>886315711</t>
  </si>
  <si>
    <t>6</t>
  </si>
  <si>
    <t>Paženie a rozopretie stien rýh pre podzemné vedenie, príložné do 2 m</t>
  </si>
  <si>
    <t>62551938</t>
  </si>
  <si>
    <t>7</t>
  </si>
  <si>
    <t>Odstránenie paženia rýh pre podzemné vedenie, príložné hĺbky do 2 m</t>
  </si>
  <si>
    <t>246644882</t>
  </si>
  <si>
    <t>8</t>
  </si>
  <si>
    <t>Vodorovné premiestnenie výkopku z horniny 1-4 do 20m</t>
  </si>
  <si>
    <t>CS CENEKON 2018 01</t>
  </si>
  <si>
    <t>1852746135</t>
  </si>
  <si>
    <t>9</t>
  </si>
  <si>
    <t>Vodorovné premiestnenie výkopku po spevnenej ceste z horniny tr.1-4, do 100 m3 na vzdialenosť do 3000 m</t>
  </si>
  <si>
    <t>-1340856144</t>
  </si>
  <si>
    <t>10</t>
  </si>
  <si>
    <t>Nakladanie neuľahnutého výkopku z hornín tr.1-4 do 100 m3</t>
  </si>
  <si>
    <t>-1342601938</t>
  </si>
  <si>
    <t>11</t>
  </si>
  <si>
    <t>Uloženie sypaniny na skládky do 100 m3</t>
  </si>
  <si>
    <t>452311398</t>
  </si>
  <si>
    <t>12</t>
  </si>
  <si>
    <t>Poplatok za skladovanie - zemina a kamenivo (17 05) ostatné</t>
  </si>
  <si>
    <t>t</t>
  </si>
  <si>
    <t>16</t>
  </si>
  <si>
    <t>882829578</t>
  </si>
  <si>
    <t>13</t>
  </si>
  <si>
    <t>Zásyp sypaninou so zhutnením jám, šachiet, rýh, zárezov alebo okolo objektov do 100 m3</t>
  </si>
  <si>
    <t>CS CENEKON 2016 02</t>
  </si>
  <si>
    <t>898331483</t>
  </si>
  <si>
    <t>14</t>
  </si>
  <si>
    <t>M</t>
  </si>
  <si>
    <t>Kamenivo ťažené drobné 0-1 b</t>
  </si>
  <si>
    <t>1877475980</t>
  </si>
  <si>
    <t>15</t>
  </si>
  <si>
    <t>Obsyp potrubia sypaninou z vhodných hornín 1 až 4 s prehodením sypaniny</t>
  </si>
  <si>
    <t>31033980</t>
  </si>
  <si>
    <t>Úprava pláne v zárezoch v hornine 1-4 so zhutnením</t>
  </si>
  <si>
    <t>-1286999929</t>
  </si>
  <si>
    <t>Zakladanie</t>
  </si>
  <si>
    <t>17</t>
  </si>
  <si>
    <t>Zhutnenie podložia z rastlej horniny 1 až 4 pod násypy, z hornina súdržných do 92 % PS a nesúdržných</t>
  </si>
  <si>
    <t>65266458</t>
  </si>
  <si>
    <t>Vodorovné konštrukcie</t>
  </si>
  <si>
    <t>18</t>
  </si>
  <si>
    <t>Lôžko pod potrubie, stoky a drobné objekty, v otvorenom výkope z kameniva drobného ťaženého 0-4 mm</t>
  </si>
  <si>
    <t>672767040</t>
  </si>
  <si>
    <t>19</t>
  </si>
  <si>
    <t>Dosky, bloky, sedlá z betónu v otvorenom výkope tr. C 12/15</t>
  </si>
  <si>
    <t>-330853276</t>
  </si>
  <si>
    <t>Výstuž podkladových dosiek, blokov alebo podvalov v otvorenom výkope, z betonárskej ocele 10 216</t>
  </si>
  <si>
    <t>1947593591</t>
  </si>
  <si>
    <t>Komunikácie</t>
  </si>
  <si>
    <t>21</t>
  </si>
  <si>
    <t>Podklad zo štrkodrviny fr. 8-32 mm s rozprestretím a zhutnením, po zhutnení hr. 100 mm</t>
  </si>
  <si>
    <t>-372429210</t>
  </si>
  <si>
    <t>22</t>
  </si>
  <si>
    <t xml:space="preserve">Podklad zo štrkodrviny s rozprestrením a zhutnením veľ. 0-16mm, hr.po zhutnení 150 mm </t>
  </si>
  <si>
    <t>-534073139</t>
  </si>
  <si>
    <t>23</t>
  </si>
  <si>
    <t xml:space="preserve">Podklad z podkladového betónu PB III tr. C 12/15 hr. 150 mm </t>
  </si>
  <si>
    <t>1739224081</t>
  </si>
  <si>
    <t>24</t>
  </si>
  <si>
    <t xml:space="preserve">Liaty asfalt z kameniva ťaženého alebo drveného s rozprestretím jemnozrnný MA 8 O, hr. 30 mm   </t>
  </si>
  <si>
    <t>1419576523</t>
  </si>
  <si>
    <t>25</t>
  </si>
  <si>
    <t xml:space="preserve">Zdrsňovací posyp liateho asfaltu z kameniva 6 kg/m2   </t>
  </si>
  <si>
    <t>-217784897</t>
  </si>
  <si>
    <t>Rúrové vedenie</t>
  </si>
  <si>
    <t>26</t>
  </si>
  <si>
    <t>Montáž plynového potrubia z dvojvsrtvového PE 100 SDR11 zváraných elektrotvarovkami D 50x4,6 mm</t>
  </si>
  <si>
    <t>-930795702</t>
  </si>
  <si>
    <t>27</t>
  </si>
  <si>
    <t>-189111571</t>
  </si>
  <si>
    <t>28</t>
  </si>
  <si>
    <t>ks</t>
  </si>
  <si>
    <t>-1203943441</t>
  </si>
  <si>
    <t>29</t>
  </si>
  <si>
    <t>Označenie plynovodného potrubia žltou výstražnou fóliou</t>
  </si>
  <si>
    <t>1293965165</t>
  </si>
  <si>
    <t>30</t>
  </si>
  <si>
    <t>Výstražná fólia ŽLTÁ - POZOR PLYN, 1 kotúč=500m</t>
  </si>
  <si>
    <t>1671484779</t>
  </si>
  <si>
    <t>31</t>
  </si>
  <si>
    <t>Vodič CE 4mm2 s PE izoláciou a plným Cu jadrom 200m balenie</t>
  </si>
  <si>
    <t>2056058635</t>
  </si>
  <si>
    <t>32</t>
  </si>
  <si>
    <t>Montáž oceľových chráničiek do D 159x10</t>
  </si>
  <si>
    <t>1980157074</t>
  </si>
  <si>
    <t>33</t>
  </si>
  <si>
    <t>Rúra oceľová bezšvová hladká kruhová d 108 mm, hr. steny 8,0 mm, ozn. 11 353.0.</t>
  </si>
  <si>
    <t>1045045884</t>
  </si>
  <si>
    <t>34</t>
  </si>
  <si>
    <t>Oceľová objímka z pásov. ocele montovaná na potrubie DN 50-100</t>
  </si>
  <si>
    <t>-581657857</t>
  </si>
  <si>
    <t>Ostatné konštrukcie a práce-búranie</t>
  </si>
  <si>
    <t>35</t>
  </si>
  <si>
    <t>Osadenie betónového bloku do lôžka z betónu prosteho tr. C 16/20</t>
  </si>
  <si>
    <t>438067155</t>
  </si>
  <si>
    <t>36</t>
  </si>
  <si>
    <t xml:space="preserve">Betónový blok  rozm. (dl. * v. * š.)  650x800x200 mm </t>
  </si>
  <si>
    <t>-1283820487</t>
  </si>
  <si>
    <t>37</t>
  </si>
  <si>
    <t>Betón pre lôžko betónového obrubníka STN 206-1: C16/20-X0(SK)-Cl 0,4-Dmax 16-S1</t>
  </si>
  <si>
    <t>-562937472</t>
  </si>
  <si>
    <t>38</t>
  </si>
  <si>
    <t xml:space="preserve">Rezanie existujúceho asfaltového krytu alebo podkladu hĺbky nad 100 do 150 mm  </t>
  </si>
  <si>
    <t>-1201831955</t>
  </si>
  <si>
    <t>39</t>
  </si>
  <si>
    <t>Odvoz sutiny a vybúraných hmôt na skládku do 1 km</t>
  </si>
  <si>
    <t>-1292806862</t>
  </si>
  <si>
    <t>40</t>
  </si>
  <si>
    <t>Odvoz sutiny a vybúraných hmôt na skládku za každý ďalší 1 km</t>
  </si>
  <si>
    <t>-933776882</t>
  </si>
  <si>
    <t>41</t>
  </si>
  <si>
    <t>Nakladanie na dopravné prostriedky pre vodorovnú dopravu sutiny</t>
  </si>
  <si>
    <t>1387475554</t>
  </si>
  <si>
    <t>42</t>
  </si>
  <si>
    <t>Poplatok za skladovanie - bitúmenové zmesi, uholný decht, dechtové výrobky (17 03 ), ostatné</t>
  </si>
  <si>
    <t>-731010200</t>
  </si>
  <si>
    <t>43</t>
  </si>
  <si>
    <t xml:space="preserve">Poplatok za skladovanie - iné odpady zo stavieb a demolácií (17 09), ostatné </t>
  </si>
  <si>
    <t>384745702</t>
  </si>
  <si>
    <t>99</t>
  </si>
  <si>
    <t>Presun hmôt HSV</t>
  </si>
  <si>
    <t>44</t>
  </si>
  <si>
    <t>Presun hmôt pre rúrové vedenie hĺbené z rúr z plast., hmôt alebo sklolamin. v otvorenom výkope</t>
  </si>
  <si>
    <t>-230533391</t>
  </si>
  <si>
    <t>PSV</t>
  </si>
  <si>
    <t>Práce a dodávky PSV</t>
  </si>
  <si>
    <t>723</t>
  </si>
  <si>
    <t>Zdravotechnika - plynovod</t>
  </si>
  <si>
    <t>45</t>
  </si>
  <si>
    <t>Predbežná tlaková skúška vodou DN 80</t>
  </si>
  <si>
    <t>64</t>
  </si>
  <si>
    <t>-1583366263</t>
  </si>
  <si>
    <t>46</t>
  </si>
  <si>
    <t>Hlavná tlaková skúška vzduchom 0, 6 MPa - STN 38 6413 DN 80</t>
  </si>
  <si>
    <t>1695391200</t>
  </si>
  <si>
    <t>47</t>
  </si>
  <si>
    <t>Príprava na tlakovú skúšku vzduchom a vodou do 0,6 MPa</t>
  </si>
  <si>
    <t>úsek</t>
  </si>
  <si>
    <t>-63319376</t>
  </si>
  <si>
    <t>48</t>
  </si>
  <si>
    <t>Príprava na odstránenie plynu z potrubia dusíkom</t>
  </si>
  <si>
    <t>739805781</t>
  </si>
  <si>
    <t>49</t>
  </si>
  <si>
    <t>Odstránenie plynu z potrubia dusíkom   DN 80</t>
  </si>
  <si>
    <t>1549915524</t>
  </si>
  <si>
    <t>50</t>
  </si>
  <si>
    <t>Napustenie potrubia  OPZ</t>
  </si>
  <si>
    <t>5500604</t>
  </si>
  <si>
    <t>51</t>
  </si>
  <si>
    <t>Montáž uzemnenia galvanickou anódou</t>
  </si>
  <si>
    <t>-1953176398</t>
  </si>
  <si>
    <t>52</t>
  </si>
  <si>
    <t>Potrubie plynové z oceľových bralenových rúrok  DN 40</t>
  </si>
  <si>
    <t>-806599312</t>
  </si>
  <si>
    <t>53</t>
  </si>
  <si>
    <t>Potrubie z oceľových rúrok hladkých čiernych spájaných zvarov. akosť 11 353.0 D 38/2, 6</t>
  </si>
  <si>
    <t>1212371564</t>
  </si>
  <si>
    <t>54</t>
  </si>
  <si>
    <t>Potrubie z oceľových rúrok hladkých čiernych spájaných zvarov. akosť 11 353.0 D 89/3, 6</t>
  </si>
  <si>
    <t>-1398375946</t>
  </si>
  <si>
    <t>55</t>
  </si>
  <si>
    <t>Potrubie z oceľových rúrok hladkých čiernych spájaných zvarov. akosť 11 353.0 D 108/4</t>
  </si>
  <si>
    <t>1114549850</t>
  </si>
  <si>
    <t>56</t>
  </si>
  <si>
    <t>Demontáž potrubia zvarovaného z oceľových rúrok hladkých nad 44, 5 do D76,  -0,00553t</t>
  </si>
  <si>
    <t>332681328</t>
  </si>
  <si>
    <t>57</t>
  </si>
  <si>
    <t>Prípojka k plynomeru spojená na závit bez obchádzky G 6/4</t>
  </si>
  <si>
    <t>súb.</t>
  </si>
  <si>
    <t>1861720027</t>
  </si>
  <si>
    <t>58</t>
  </si>
  <si>
    <t>Prípojka k plynomeru spojená na závit s obchádzkou G 3</t>
  </si>
  <si>
    <t>-1112141482</t>
  </si>
  <si>
    <t>59</t>
  </si>
  <si>
    <t>Prípojka k plynomeru zvarená, rozpierka prípojky G 6/4</t>
  </si>
  <si>
    <t>824537550</t>
  </si>
  <si>
    <t>60</t>
  </si>
  <si>
    <t>Oprava plynovodného potrubia uzatvorenie alebo otvorenie plynovodného potrubia pri opravách</t>
  </si>
  <si>
    <t>1567333809</t>
  </si>
  <si>
    <t>61</t>
  </si>
  <si>
    <t>Oprava plynovodného potrubia odvzdušnenie a napustenie potrubia</t>
  </si>
  <si>
    <t>1619516145</t>
  </si>
  <si>
    <t>62</t>
  </si>
  <si>
    <t>Oprava plynovodného potrubia neúradná tlaková skúška doterajšieho potrubia</t>
  </si>
  <si>
    <t>-155075432</t>
  </si>
  <si>
    <t>63</t>
  </si>
  <si>
    <t>Oprava plynovodného potrubia navarenie na jestvujuce potrubie do DN 50</t>
  </si>
  <si>
    <t>CS CENEKON 2017 01</t>
  </si>
  <si>
    <t>1027571006</t>
  </si>
  <si>
    <t xml:space="preserve">Oprava plynovodného potrubia navarenie odbočky na potrubie </t>
  </si>
  <si>
    <t>-1387081582</t>
  </si>
  <si>
    <t>65</t>
  </si>
  <si>
    <t>Montáž medziprírubovej uzatváracej klapky pre vodu DN 80</t>
  </si>
  <si>
    <t>1039063360</t>
  </si>
  <si>
    <t>66</t>
  </si>
  <si>
    <t>-1281875965</t>
  </si>
  <si>
    <t>67</t>
  </si>
  <si>
    <t>Montáž prírubového posúvača plochého, hlavicového,guľového kohútika,plyn.filtra DN40</t>
  </si>
  <si>
    <t>2061925017</t>
  </si>
  <si>
    <t>68</t>
  </si>
  <si>
    <t>-492473131</t>
  </si>
  <si>
    <t>69</t>
  </si>
  <si>
    <t>456453066</t>
  </si>
  <si>
    <t>70</t>
  </si>
  <si>
    <t>Montáž armatúry závit.sjedným závitom, kohútik hadicový a iné plynovodné armatúry G 3/8</t>
  </si>
  <si>
    <t>1478635007</t>
  </si>
  <si>
    <t>71</t>
  </si>
  <si>
    <t>1554926576</t>
  </si>
  <si>
    <t>72</t>
  </si>
  <si>
    <t>Demontáž stredotlakového regulátora tlaku plynu, regulačná rada jednoduchá,  -0,03190t</t>
  </si>
  <si>
    <t>712701020</t>
  </si>
  <si>
    <t>73</t>
  </si>
  <si>
    <t>Montáž armatúry závitovej s dvoma závitmi, nízkotlakový regulátor tlaku plynu G 1</t>
  </si>
  <si>
    <t>-533110943</t>
  </si>
  <si>
    <t>74</t>
  </si>
  <si>
    <t>RTP Tartarini R/72 1"x1" priamy</t>
  </si>
  <si>
    <t>367999201</t>
  </si>
  <si>
    <t>75</t>
  </si>
  <si>
    <t>RTP Tartarini R/72 5/4"x5/4" priamy</t>
  </si>
  <si>
    <t>-12397077</t>
  </si>
  <si>
    <t>76</t>
  </si>
  <si>
    <t>Montáž armatúr plynových s dvoma závitmi G 1 1/4 ostatné typy</t>
  </si>
  <si>
    <t>602053395</t>
  </si>
  <si>
    <t>77</t>
  </si>
  <si>
    <t>-1579865665</t>
  </si>
  <si>
    <t>78</t>
  </si>
  <si>
    <t>Montáž armatúr plynových s dvoma závitmi G 1 1/2 ostatné typy</t>
  </si>
  <si>
    <t>-486923688</t>
  </si>
  <si>
    <t>79</t>
  </si>
  <si>
    <t>1459028843</t>
  </si>
  <si>
    <t>80</t>
  </si>
  <si>
    <t>Demontáž plynomera PS 50, PS 60,  -0,06800t</t>
  </si>
  <si>
    <t>-247144690</t>
  </si>
  <si>
    <t>81</t>
  </si>
  <si>
    <t xml:space="preserve">Demontáž plynovej skrinky vonkajšej </t>
  </si>
  <si>
    <t>1276891704</t>
  </si>
  <si>
    <t>82</t>
  </si>
  <si>
    <t>Montáž plynomera s odvzdušnením a odskúšaním PS-150</t>
  </si>
  <si>
    <t>-1732965143</t>
  </si>
  <si>
    <t>83</t>
  </si>
  <si>
    <t>Vnútrostav. premiestnenie vybúraných hmôt vnútorný plynovod vodorovne do 100 m z budov vys. do 12 m</t>
  </si>
  <si>
    <t>-1249005247</t>
  </si>
  <si>
    <t>84</t>
  </si>
  <si>
    <t>Ostatné meracie armatúry, montáž návarka M 20 x 1,5</t>
  </si>
  <si>
    <t>1021580484</t>
  </si>
  <si>
    <t>85</t>
  </si>
  <si>
    <t>Návarok priamy M20x1,5 mm - 19 mm</t>
  </si>
  <si>
    <t>-1094136157</t>
  </si>
  <si>
    <t>86</t>
  </si>
  <si>
    <t>Kondenzačná slučka zahnutá PN 250, k privareniu M20x1,5 mm</t>
  </si>
  <si>
    <t>779652981</t>
  </si>
  <si>
    <t>87</t>
  </si>
  <si>
    <t>Snímač tlakovej diferencie kvapalín a plynov, 0 až 6 bar, DC 0 až 10 V</t>
  </si>
  <si>
    <t>1897195838</t>
  </si>
  <si>
    <t>88</t>
  </si>
  <si>
    <t>Snímač tlakovej diferencie kvapalín a plynov, 0 až 16 bar, DC 4 až 20 mA</t>
  </si>
  <si>
    <t>-2031526195</t>
  </si>
  <si>
    <t>89</t>
  </si>
  <si>
    <t>Presun hmôt pre vnútorný plynovod v objektoch výšky nad 6 do 12 m</t>
  </si>
  <si>
    <t>-277673220</t>
  </si>
  <si>
    <t>767</t>
  </si>
  <si>
    <t>Konštrukcie doplnkové kovové</t>
  </si>
  <si>
    <t>90</t>
  </si>
  <si>
    <t>Navarenie kábla na anódové uzemnenie</t>
  </si>
  <si>
    <t>-1678629282</t>
  </si>
  <si>
    <t>91</t>
  </si>
  <si>
    <t>Montáž plechovej skrinky bez vybavenia</t>
  </si>
  <si>
    <t>1999129145</t>
  </si>
  <si>
    <t>92</t>
  </si>
  <si>
    <t>Skrinka plechová 1400x1700x700 mm</t>
  </si>
  <si>
    <t>-988273339</t>
  </si>
  <si>
    <t>93</t>
  </si>
  <si>
    <t>Skrinka plechová 2000x1700x700 mm</t>
  </si>
  <si>
    <t>-1531969991</t>
  </si>
  <si>
    <t>94</t>
  </si>
  <si>
    <t>Montáž dvierok kovových lakovaných</t>
  </si>
  <si>
    <t>-165958855</t>
  </si>
  <si>
    <t>95</t>
  </si>
  <si>
    <t>Dvierka plechové 700x700 mm</t>
  </si>
  <si>
    <t>-2048083295</t>
  </si>
  <si>
    <t>96</t>
  </si>
  <si>
    <t>Dvierka plechové 1000x700 mm</t>
  </si>
  <si>
    <t>1865996855</t>
  </si>
  <si>
    <t>97</t>
  </si>
  <si>
    <t>Montáž mriežky s pevnými lamelami prierezu 0.022-0.032 m2</t>
  </si>
  <si>
    <t>-810241683</t>
  </si>
  <si>
    <t>98</t>
  </si>
  <si>
    <t>Hliníková mriežka s pevnými lamelami 100x300 mm</t>
  </si>
  <si>
    <t>1664741914</t>
  </si>
  <si>
    <t xml:space="preserve">Montáž rámu šírky 630-905 mm </t>
  </si>
  <si>
    <t>186341108</t>
  </si>
  <si>
    <t>100</t>
  </si>
  <si>
    <t>Montážny rám</t>
  </si>
  <si>
    <t>934041350</t>
  </si>
  <si>
    <t>101</t>
  </si>
  <si>
    <t>Presun hmôt pre kovové stavebné doplnkové konštrukcie v objektoch výšky nad 6 do 12 m</t>
  </si>
  <si>
    <t>597725013</t>
  </si>
  <si>
    <t>783</t>
  </si>
  <si>
    <t>Dokončovacie práce - nátery</t>
  </si>
  <si>
    <t>102</t>
  </si>
  <si>
    <t>Nátery kov.potr.a armatúr syntet. potrubie do DN 50 mm dvojnás. so základným náterom - 105µm</t>
  </si>
  <si>
    <t>2078563530</t>
  </si>
  <si>
    <t>Práce a dodávky M</t>
  </si>
  <si>
    <t>23-M</t>
  </si>
  <si>
    <t>Montáže potrubia</t>
  </si>
  <si>
    <t>103</t>
  </si>
  <si>
    <t>Montáž kolena W90 st.,elektrotvarovkového PE 100 SDR 11 D 50</t>
  </si>
  <si>
    <t>1271338271</t>
  </si>
  <si>
    <t>104</t>
  </si>
  <si>
    <t>128</t>
  </si>
  <si>
    <t>-1718597145</t>
  </si>
  <si>
    <t>VV</t>
  </si>
  <si>
    <t>8*1,015 'Přepočítané koeficientom množstva</t>
  </si>
  <si>
    <t>105</t>
  </si>
  <si>
    <t>Montáž kolena W90 st.,elektrotvarovkového PE 100 SDR 11 D 90</t>
  </si>
  <si>
    <t>1261735281</t>
  </si>
  <si>
    <t>106</t>
  </si>
  <si>
    <t>1989062277</t>
  </si>
  <si>
    <t>2*1,015 'Přepočítané koeficientom množstva</t>
  </si>
  <si>
    <t>107</t>
  </si>
  <si>
    <t>Montáž USTR prechodka PE/oceľ PE100 SDR11 D50/DN40mm</t>
  </si>
  <si>
    <t>1899903181</t>
  </si>
  <si>
    <t>HZS</t>
  </si>
  <si>
    <t>Hodinové zúčtovacie sadzby</t>
  </si>
  <si>
    <t>108</t>
  </si>
  <si>
    <t>Stavebno montážne práce náročné ucelené - odborné, tvorivé remeselné (Tr 3) v rozsahu viac ako 8 hodín, systémová skúška</t>
  </si>
  <si>
    <t>hod</t>
  </si>
  <si>
    <t>512</t>
  </si>
  <si>
    <t>-938118351</t>
  </si>
  <si>
    <t>109</t>
  </si>
  <si>
    <t>Stavebno montážne práce najnáročnejšie na odbornosť - prehliadky pracoviska a revízie (Tr 4) tlaková skúška</t>
  </si>
  <si>
    <t>906671222</t>
  </si>
  <si>
    <t>110</t>
  </si>
  <si>
    <t>Odborné práce, revízna správa</t>
  </si>
  <si>
    <t>sub</t>
  </si>
  <si>
    <t>1418543962</t>
  </si>
  <si>
    <t>NsP Myjava</t>
  </si>
  <si>
    <t>Ing. Norbert Jokay</t>
  </si>
  <si>
    <t>Myjava, Staromyjavská 59</t>
  </si>
  <si>
    <t>SO3 Vonkajšie rozvody plynu</t>
  </si>
  <si>
    <t>1901084624</t>
  </si>
  <si>
    <t>Chránička  PVC  DN 110,  uložená  pod cestou</t>
  </si>
  <si>
    <t>kg</t>
  </si>
  <si>
    <t>Trávové semeno – výber</t>
  </si>
  <si>
    <t>Založenie trávnika výsevom zmesi ornice a semena v rovine alebo na svahu do 1:5</t>
  </si>
  <si>
    <t>645721126</t>
  </si>
  <si>
    <t>Zásyp  ryhy pre kábel  0,5x  0,6m šxh,  v celkovej  dlžke 45m</t>
  </si>
  <si>
    <t>1397687192</t>
  </si>
  <si>
    <t>Výstražná  fólia</t>
  </si>
  <si>
    <t>1965515619</t>
  </si>
  <si>
    <t>Zriadenie káblového lôžka  z  piesku ,  hrúbky  0,2m so  zakrytím výstražnou  fóliou</t>
  </si>
  <si>
    <t>-295122661</t>
  </si>
  <si>
    <t>Výkop ryhy  pre  kábel   0,5x  0,8m  vxšxh  v  celkovej  dlžke  45m</t>
  </si>
  <si>
    <t xml:space="preserve">    O-04 - Zemné práce</t>
  </si>
  <si>
    <t>-276649851</t>
  </si>
  <si>
    <t>Rúra ohybná ochranná DN200, FXK 200</t>
  </si>
  <si>
    <t>Kábel 1-CYKY-J 3x6mm2</t>
  </si>
  <si>
    <t xml:space="preserve">      O-03-02 - Elektroinštalačný materiál:</t>
  </si>
  <si>
    <t>Dopnenie rozvádzača NN - TS.630</t>
  </si>
  <si>
    <t>Rozvádzač RE podľa projekt. dokumentácie</t>
  </si>
  <si>
    <t xml:space="preserve">      O-03-01 - Rozvádzač RH (podľa projektovej dokumentácie), Náplň :</t>
  </si>
  <si>
    <t xml:space="preserve">    O-03 - MATERIÁL</t>
  </si>
  <si>
    <t>526537459</t>
  </si>
  <si>
    <t>Revízna správa</t>
  </si>
  <si>
    <t xml:space="preserve">    O-02 - SKÚŠKY</t>
  </si>
  <si>
    <t>1900347995</t>
  </si>
  <si>
    <t>Ukončenie vodičov v rozvádzač. vč. zapojenia a vodičovej koncovky do 185 mm2</t>
  </si>
  <si>
    <t xml:space="preserve">      O-01-02 - Elektroinštalačný materiál:</t>
  </si>
  <si>
    <t>Doplnenie rozvádzača NN - TS</t>
  </si>
  <si>
    <t xml:space="preserve">      O-01-01 - Rozvádzač Rxx (podľa projektovej dokumentácie), Náplň :</t>
  </si>
  <si>
    <t xml:space="preserve">    O-01 - MONTÁŽ</t>
  </si>
  <si>
    <t>Rz - ROZPOČET</t>
  </si>
  <si>
    <t>Hmotnosť_x000D_
celkom [t]</t>
  </si>
  <si>
    <t>J. hmotnosť_x000D_
[t]</t>
  </si>
  <si>
    <t>Poznámka</t>
  </si>
  <si>
    <t>Celkové náklady za stavbu</t>
  </si>
  <si>
    <t xml:space="preserve">      O-03-01 - Rozvádzač RE.01 (podľa projektovej dokumentácie), Náplň :</t>
  </si>
  <si>
    <t xml:space="preserve">      O-01-01 - Rozvádzač RE.01 (podľa projektovej dokumentácie), Náplň :</t>
  </si>
  <si>
    <t>1) Náklady z rozpočtu</t>
  </si>
  <si>
    <t>Kód - Popis</t>
  </si>
  <si>
    <t>z</t>
  </si>
  <si>
    <t>IČO DPH:</t>
  </si>
  <si>
    <t>Holod</t>
  </si>
  <si>
    <t>Myjava</t>
  </si>
  <si>
    <t>SO03  VONKAJŠIE ROZVODY PLYNU : EL.PRÍPOJKA NN</t>
  </si>
  <si>
    <t>{ef14c232-e5b6-4c99-a3db-6c939e39a9cc}</t>
  </si>
  <si>
    <t>optimalizované pre tlač zostáv vo formáte A4 - na výšku</t>
  </si>
  <si>
    <t>Rekapitulácia stavby</t>
  </si>
  <si>
    <t>Späť na hárok:</t>
  </si>
  <si>
    <t>3) Rozpočet</t>
  </si>
  <si>
    <t>2) Rekapitulácia rozpočtu</t>
  </si>
  <si>
    <t>1) Krycí list rozpočtu</t>
  </si>
  <si>
    <t>Hárok obsahuje:</t>
  </si>
  <si>
    <t>Elektrická prípojka NN</t>
  </si>
  <si>
    <t>Rúra HDPE na plyn PE100 SDR11 50x4,6x100 m</t>
  </si>
  <si>
    <t>Elektrospojka PE 100, na vodu, plyn a kanalizáciu, SDR 11, D 50 mm</t>
  </si>
  <si>
    <t>Medziprírubová klapka uzatváracia, DN 80, dĺ. 46 mm, liatina GJL 250, GJS 40015 niklovaná, EPDM, FKM</t>
  </si>
  <si>
    <t>FILTER PLYNOVÝ 10605/F, DN 40</t>
  </si>
  <si>
    <t>FILTER PLYNOVÝ 10605/F, DN 32</t>
  </si>
  <si>
    <t>Automatický odvzdušňovací ventil, 1/2", bez spätnej klapky, mosadz</t>
  </si>
  <si>
    <t>Guľový uzáver plyn, 5/4", FF, páčka, niklovaná mosadz</t>
  </si>
  <si>
    <t>Guľový uzáver plyn, 6/4", FF, páčka, niklovaná mosadz</t>
  </si>
  <si>
    <t>Koleno 90° elektrotvarovkové W 90° PE 100 SDR 11 D 50 mm</t>
  </si>
  <si>
    <t>Koleno 90° elektrotvarovkové W 90° PE 100 SDR 11 D 90 mm</t>
  </si>
</sst>
</file>

<file path=xl/styles.xml><?xml version="1.0" encoding="utf-8"?>
<styleSheet xmlns="http://schemas.openxmlformats.org/spreadsheetml/2006/main">
  <numFmts count="6">
    <numFmt numFmtId="164" formatCode="#,##0.00%"/>
    <numFmt numFmtId="165" formatCode="dd\.mm\.yyyy"/>
    <numFmt numFmtId="166" formatCode="#,##0.00000"/>
    <numFmt numFmtId="167" formatCode="#,##0.000"/>
    <numFmt numFmtId="168" formatCode="#,##0.000;\-#,##0.000"/>
    <numFmt numFmtId="169" formatCode="#,##0.00000;\-#,##0.00000"/>
  </numFmts>
  <fonts count="6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10"/>
      <name val="Arial CE"/>
      <family val="2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8"/>
      <name val="Trebuchet MS"/>
      <family val="2"/>
    </font>
    <font>
      <sz val="8"/>
      <name val="Trebuchet MS"/>
      <family val="2"/>
      <charset val="238"/>
    </font>
    <font>
      <sz val="8"/>
      <color indexed="55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12"/>
      <color rgb="FF003366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12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sz val="9"/>
      <color rgb="FF000000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464646"/>
      <name val="Trebuchet MS"/>
      <family val="2"/>
      <charset val="238"/>
    </font>
    <font>
      <sz val="8"/>
      <color rgb="FF3366FF"/>
      <name val="Trebuchet MS"/>
      <family val="2"/>
      <charset val="238"/>
    </font>
    <font>
      <u/>
      <sz val="8"/>
      <color theme="10"/>
      <name val="Trebuchet MS"/>
      <family val="2"/>
    </font>
    <font>
      <u/>
      <sz val="10"/>
      <color theme="10"/>
      <name val="Trebuchet MS"/>
      <family val="2"/>
    </font>
    <font>
      <sz val="10"/>
      <name val="Trebuchet MS"/>
      <family val="2"/>
    </font>
    <font>
      <sz val="10"/>
      <color rgb="FF960000"/>
      <name val="Trebuchet MS"/>
      <family val="2"/>
    </font>
    <font>
      <sz val="11"/>
      <color theme="4" tint="-0.499984740745262"/>
      <name val="Arial CE"/>
      <family val="2"/>
      <charset val="238"/>
    </font>
    <font>
      <sz val="8"/>
      <color theme="4" tint="-0.49998474074526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AE682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5">
    <xf numFmtId="0" fontId="0" fillId="0" borderId="0"/>
    <xf numFmtId="0" fontId="33" fillId="0" borderId="0" applyNumberFormat="0" applyFill="0" applyBorder="0" applyAlignment="0" applyProtection="0"/>
    <xf numFmtId="0" fontId="37" fillId="0" borderId="0"/>
    <xf numFmtId="0" fontId="38" fillId="0" borderId="0" applyAlignment="0">
      <alignment vertical="top" wrapText="1"/>
      <protection locked="0"/>
    </xf>
    <xf numFmtId="0" fontId="60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167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34" fillId="0" borderId="0" xfId="0" applyFont="1"/>
    <xf numFmtId="0" fontId="35" fillId="0" borderId="0" xfId="0" applyFont="1" applyAlignment="1">
      <alignment horizontal="left"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horizontal="left" vertical="center" wrapText="1"/>
    </xf>
    <xf numFmtId="0" fontId="37" fillId="0" borderId="0" xfId="2"/>
    <xf numFmtId="0" fontId="37" fillId="0" borderId="0" xfId="2" applyAlignment="1">
      <alignment vertical="center"/>
    </xf>
    <xf numFmtId="0" fontId="37" fillId="0" borderId="23" xfId="2" applyBorder="1" applyAlignment="1">
      <alignment vertical="center"/>
    </xf>
    <xf numFmtId="0" fontId="37" fillId="0" borderId="10" xfId="2" applyBorder="1" applyAlignment="1">
      <alignment vertical="center"/>
    </xf>
    <xf numFmtId="0" fontId="37" fillId="0" borderId="9" xfId="2" applyBorder="1" applyAlignment="1">
      <alignment vertical="center"/>
    </xf>
    <xf numFmtId="0" fontId="38" fillId="0" borderId="0" xfId="3" applyAlignment="1">
      <alignment horizontal="left" vertical="center"/>
      <protection locked="0"/>
    </xf>
    <xf numFmtId="168" fontId="38" fillId="0" borderId="0" xfId="3" applyNumberFormat="1" applyAlignment="1">
      <alignment horizontal="right" vertical="center"/>
      <protection locked="0"/>
    </xf>
    <xf numFmtId="39" fontId="38" fillId="0" borderId="0" xfId="3" applyNumberFormat="1" applyAlignment="1">
      <alignment horizontal="right" vertical="center"/>
      <protection locked="0"/>
    </xf>
    <xf numFmtId="169" fontId="39" fillId="0" borderId="24" xfId="3" applyNumberFormat="1" applyFont="1" applyBorder="1" applyAlignment="1">
      <alignment horizontal="right" vertical="center"/>
      <protection locked="0"/>
    </xf>
    <xf numFmtId="169" fontId="39" fillId="0" borderId="0" xfId="3" applyNumberFormat="1" applyFont="1" applyAlignment="1">
      <alignment horizontal="right" vertical="center"/>
      <protection locked="0"/>
    </xf>
    <xf numFmtId="0" fontId="39" fillId="0" borderId="0" xfId="3" applyFont="1" applyAlignment="1">
      <alignment horizontal="center" vertical="center"/>
      <protection locked="0"/>
    </xf>
    <xf numFmtId="0" fontId="39" fillId="0" borderId="25" xfId="3" applyFont="1" applyBorder="1" applyAlignment="1">
      <alignment horizontal="left" vertical="center"/>
      <protection locked="0"/>
    </xf>
    <xf numFmtId="0" fontId="38" fillId="0" borderId="26" xfId="3" applyBorder="1" applyAlignment="1">
      <alignment horizontal="left" vertical="center"/>
      <protection locked="0"/>
    </xf>
    <xf numFmtId="168" fontId="38" fillId="0" borderId="25" xfId="3" applyNumberFormat="1" applyBorder="1" applyAlignment="1">
      <alignment horizontal="right" vertical="center"/>
      <protection locked="0"/>
    </xf>
    <xf numFmtId="0" fontId="38" fillId="0" borderId="25" xfId="3" applyBorder="1" applyAlignment="1">
      <alignment horizontal="center" vertical="center" wrapText="1"/>
      <protection locked="0"/>
    </xf>
    <xf numFmtId="0" fontId="38" fillId="0" borderId="25" xfId="3" applyBorder="1" applyAlignment="1">
      <alignment horizontal="center" vertical="center"/>
      <protection locked="0"/>
    </xf>
    <xf numFmtId="0" fontId="38" fillId="0" borderId="27" xfId="3" applyBorder="1" applyAlignment="1">
      <alignment horizontal="left" vertical="center"/>
      <protection locked="0"/>
    </xf>
    <xf numFmtId="0" fontId="40" fillId="0" borderId="0" xfId="2" applyFont="1"/>
    <xf numFmtId="4" fontId="40" fillId="0" borderId="0" xfId="2" applyNumberFormat="1" applyFont="1" applyAlignment="1">
      <alignment vertical="center"/>
    </xf>
    <xf numFmtId="0" fontId="40" fillId="0" borderId="0" xfId="2" applyFont="1" applyAlignment="1">
      <alignment horizontal="left"/>
    </xf>
    <xf numFmtId="0" fontId="40" fillId="0" borderId="0" xfId="2" applyFont="1" applyAlignment="1">
      <alignment horizontal="center"/>
    </xf>
    <xf numFmtId="166" fontId="40" fillId="0" borderId="15" xfId="2" applyNumberFormat="1" applyFont="1" applyBorder="1"/>
    <xf numFmtId="166" fontId="40" fillId="0" borderId="0" xfId="2" applyNumberFormat="1" applyFont="1"/>
    <xf numFmtId="0" fontId="40" fillId="0" borderId="14" xfId="2" applyFont="1" applyBorder="1"/>
    <xf numFmtId="0" fontId="40" fillId="0" borderId="28" xfId="2" applyFont="1" applyBorder="1"/>
    <xf numFmtId="0" fontId="41" fillId="0" borderId="0" xfId="2" applyFont="1" applyAlignment="1">
      <alignment horizontal="left"/>
    </xf>
    <xf numFmtId="0" fontId="40" fillId="0" borderId="3" xfId="2" applyFont="1" applyBorder="1"/>
    <xf numFmtId="0" fontId="37" fillId="0" borderId="0" xfId="2" applyAlignment="1">
      <alignment horizontal="left" vertical="center"/>
    </xf>
    <xf numFmtId="4" fontId="37" fillId="0" borderId="0" xfId="2" applyNumberFormat="1" applyAlignment="1">
      <alignment vertical="center"/>
    </xf>
    <xf numFmtId="166" fontId="42" fillId="0" borderId="15" xfId="2" applyNumberFormat="1" applyFont="1" applyBorder="1" applyAlignment="1">
      <alignment vertical="center"/>
    </xf>
    <xf numFmtId="166" fontId="42" fillId="0" borderId="0" xfId="2" applyNumberFormat="1" applyFont="1" applyAlignment="1">
      <alignment vertical="center"/>
    </xf>
    <xf numFmtId="0" fontId="42" fillId="0" borderId="0" xfId="2" applyFont="1" applyAlignment="1">
      <alignment horizontal="center" vertical="center"/>
    </xf>
    <xf numFmtId="0" fontId="42" fillId="0" borderId="22" xfId="2" applyFont="1" applyBorder="1" applyAlignment="1">
      <alignment horizontal="left" vertical="center"/>
    </xf>
    <xf numFmtId="0" fontId="37" fillId="0" borderId="28" xfId="2" applyBorder="1" applyAlignment="1" applyProtection="1">
      <alignment vertical="center"/>
      <protection locked="0"/>
    </xf>
    <xf numFmtId="4" fontId="43" fillId="0" borderId="22" xfId="2" applyNumberFormat="1" applyFont="1" applyBorder="1" applyAlignment="1" applyProtection="1">
      <alignment vertical="center"/>
      <protection locked="0"/>
    </xf>
    <xf numFmtId="0" fontId="43" fillId="0" borderId="22" xfId="2" applyFont="1" applyBorder="1" applyAlignment="1" applyProtection="1">
      <alignment horizontal="center" vertical="center" wrapText="1"/>
      <protection locked="0"/>
    </xf>
    <xf numFmtId="0" fontId="43" fillId="0" borderId="22" xfId="2" applyFont="1" applyBorder="1" applyAlignment="1" applyProtection="1">
      <alignment horizontal="center" vertical="center"/>
      <protection locked="0"/>
    </xf>
    <xf numFmtId="0" fontId="37" fillId="0" borderId="3" xfId="2" applyBorder="1" applyAlignment="1" applyProtection="1">
      <alignment vertical="center"/>
      <protection locked="0"/>
    </xf>
    <xf numFmtId="4" fontId="40" fillId="0" borderId="0" xfId="2" applyNumberFormat="1" applyFont="1"/>
    <xf numFmtId="4" fontId="37" fillId="0" borderId="22" xfId="2" applyNumberFormat="1" applyBorder="1" applyAlignment="1" applyProtection="1">
      <alignment vertical="center"/>
      <protection locked="0"/>
    </xf>
    <xf numFmtId="0" fontId="37" fillId="0" borderId="22" xfId="2" applyBorder="1" applyAlignment="1" applyProtection="1">
      <alignment horizontal="center" vertical="center" wrapText="1"/>
      <protection locked="0"/>
    </xf>
    <xf numFmtId="0" fontId="37" fillId="0" borderId="22" xfId="2" applyBorder="1" applyAlignment="1" applyProtection="1">
      <alignment horizontal="center" vertical="center"/>
      <protection locked="0"/>
    </xf>
    <xf numFmtId="0" fontId="44" fillId="0" borderId="0" xfId="2" applyFont="1" applyAlignment="1">
      <alignment horizontal="left"/>
    </xf>
    <xf numFmtId="4" fontId="45" fillId="0" borderId="0" xfId="2" applyNumberFormat="1" applyFont="1" applyAlignment="1">
      <alignment vertical="center"/>
    </xf>
    <xf numFmtId="166" fontId="46" fillId="0" borderId="13" xfId="2" applyNumberFormat="1" applyFont="1" applyBorder="1"/>
    <xf numFmtId="0" fontId="37" fillId="0" borderId="12" xfId="2" applyBorder="1" applyAlignment="1">
      <alignment vertical="center"/>
    </xf>
    <xf numFmtId="166" fontId="46" fillId="0" borderId="12" xfId="2" applyNumberFormat="1" applyFont="1" applyBorder="1"/>
    <xf numFmtId="0" fontId="37" fillId="0" borderId="11" xfId="2" applyBorder="1" applyAlignment="1">
      <alignment vertical="center"/>
    </xf>
    <xf numFmtId="0" fontId="37" fillId="0" borderId="28" xfId="2" applyBorder="1" applyAlignment="1">
      <alignment vertical="center"/>
    </xf>
    <xf numFmtId="0" fontId="48" fillId="0" borderId="0" xfId="2" applyFont="1" applyAlignment="1">
      <alignment horizontal="left" vertical="center"/>
    </xf>
    <xf numFmtId="0" fontId="37" fillId="0" borderId="3" xfId="2" applyBorder="1" applyAlignment="1">
      <alignment vertical="center"/>
    </xf>
    <xf numFmtId="0" fontId="37" fillId="0" borderId="0" xfId="2" applyAlignment="1">
      <alignment horizontal="center" vertical="center" wrapText="1"/>
    </xf>
    <xf numFmtId="0" fontId="49" fillId="0" borderId="18" xfId="2" applyFont="1" applyBorder="1" applyAlignment="1">
      <alignment horizontal="center" vertical="center" wrapText="1"/>
    </xf>
    <xf numFmtId="0" fontId="49" fillId="0" borderId="17" xfId="2" applyFont="1" applyBorder="1" applyAlignment="1">
      <alignment horizontal="center" vertical="center" wrapText="1"/>
    </xf>
    <xf numFmtId="0" fontId="49" fillId="0" borderId="16" xfId="2" applyFont="1" applyBorder="1" applyAlignment="1">
      <alignment horizontal="center" vertical="center" wrapText="1"/>
    </xf>
    <xf numFmtId="0" fontId="37" fillId="0" borderId="28" xfId="2" applyBorder="1" applyAlignment="1">
      <alignment horizontal="center" vertical="center" wrapText="1"/>
    </xf>
    <xf numFmtId="0" fontId="50" fillId="4" borderId="17" xfId="2" applyFont="1" applyFill="1" applyBorder="1" applyAlignment="1">
      <alignment horizontal="center" vertical="center" wrapText="1"/>
    </xf>
    <xf numFmtId="0" fontId="50" fillId="4" borderId="16" xfId="2" applyFont="1" applyFill="1" applyBorder="1" applyAlignment="1">
      <alignment horizontal="center" vertical="center" wrapText="1"/>
    </xf>
    <xf numFmtId="0" fontId="37" fillId="0" borderId="3" xfId="2" applyBorder="1" applyAlignment="1">
      <alignment horizontal="center" vertical="center" wrapText="1"/>
    </xf>
    <xf numFmtId="0" fontId="49" fillId="0" borderId="0" xfId="2" applyFont="1" applyAlignment="1">
      <alignment horizontal="left" vertical="center"/>
    </xf>
    <xf numFmtId="0" fontId="50" fillId="0" borderId="0" xfId="2" applyFont="1" applyAlignment="1">
      <alignment horizontal="left" vertical="center"/>
    </xf>
    <xf numFmtId="0" fontId="47" fillId="0" borderId="0" xfId="2" applyFont="1" applyAlignment="1">
      <alignment horizontal="left" vertical="center"/>
    </xf>
    <xf numFmtId="0" fontId="37" fillId="0" borderId="29" xfId="2" applyBorder="1" applyAlignment="1">
      <alignment vertical="center"/>
    </xf>
    <xf numFmtId="0" fontId="37" fillId="0" borderId="2" xfId="2" applyBorder="1" applyAlignment="1">
      <alignment vertical="center"/>
    </xf>
    <xf numFmtId="0" fontId="37" fillId="0" borderId="1" xfId="2" applyBorder="1" applyAlignment="1">
      <alignment vertical="center"/>
    </xf>
    <xf numFmtId="0" fontId="37" fillId="4" borderId="0" xfId="2" applyFill="1" applyAlignment="1">
      <alignment vertical="center"/>
    </xf>
    <xf numFmtId="0" fontId="48" fillId="4" borderId="0" xfId="2" applyFont="1" applyFill="1" applyAlignment="1">
      <alignment horizontal="left" vertical="center"/>
    </xf>
    <xf numFmtId="0" fontId="41" fillId="0" borderId="0" xfId="2" applyFont="1" applyAlignment="1">
      <alignment vertical="center"/>
    </xf>
    <xf numFmtId="0" fontId="41" fillId="0" borderId="28" xfId="2" applyFont="1" applyBorder="1" applyAlignment="1">
      <alignment vertical="center"/>
    </xf>
    <xf numFmtId="0" fontId="41" fillId="0" borderId="0" xfId="2" applyFont="1" applyAlignment="1">
      <alignment horizontal="left" vertical="center"/>
    </xf>
    <xf numFmtId="0" fontId="41" fillId="0" borderId="3" xfId="2" applyFont="1" applyBorder="1" applyAlignment="1">
      <alignment vertical="center"/>
    </xf>
    <xf numFmtId="0" fontId="44" fillId="0" borderId="0" xfId="2" applyFont="1" applyAlignment="1">
      <alignment vertical="center"/>
    </xf>
    <xf numFmtId="0" fontId="44" fillId="0" borderId="28" xfId="2" applyFont="1" applyBorder="1" applyAlignment="1">
      <alignment vertical="center"/>
    </xf>
    <xf numFmtId="0" fontId="44" fillId="0" borderId="0" xfId="2" applyFont="1" applyAlignment="1">
      <alignment horizontal="left" vertical="center"/>
    </xf>
    <xf numFmtId="0" fontId="44" fillId="0" borderId="3" xfId="2" applyFont="1" applyBorder="1" applyAlignment="1">
      <alignment vertical="center"/>
    </xf>
    <xf numFmtId="0" fontId="53" fillId="0" borderId="0" xfId="2" applyFont="1" applyAlignment="1">
      <alignment horizontal="left" vertical="center"/>
    </xf>
    <xf numFmtId="0" fontId="37" fillId="0" borderId="21" xfId="2" applyBorder="1" applyAlignment="1">
      <alignment vertical="center"/>
    </xf>
    <xf numFmtId="0" fontId="37" fillId="0" borderId="20" xfId="2" applyBorder="1" applyAlignment="1">
      <alignment vertical="center"/>
    </xf>
    <xf numFmtId="0" fontId="54" fillId="0" borderId="20" xfId="2" applyFont="1" applyBorder="1" applyAlignment="1">
      <alignment horizontal="left" vertical="center"/>
    </xf>
    <xf numFmtId="0" fontId="54" fillId="0" borderId="19" xfId="2" applyFont="1" applyBorder="1" applyAlignment="1">
      <alignment horizontal="left" vertical="center"/>
    </xf>
    <xf numFmtId="0" fontId="37" fillId="0" borderId="28" xfId="2" applyBorder="1"/>
    <xf numFmtId="0" fontId="37" fillId="0" borderId="15" xfId="2" applyBorder="1"/>
    <xf numFmtId="0" fontId="37" fillId="0" borderId="14" xfId="2" applyBorder="1"/>
    <xf numFmtId="0" fontId="37" fillId="0" borderId="3" xfId="2" applyBorder="1"/>
    <xf numFmtId="0" fontId="37" fillId="0" borderId="13" xfId="2" applyBorder="1" applyAlignment="1">
      <alignment vertical="center"/>
    </xf>
    <xf numFmtId="0" fontId="55" fillId="0" borderId="11" xfId="2" applyFont="1" applyBorder="1" applyAlignment="1">
      <alignment horizontal="left" vertical="center"/>
    </xf>
    <xf numFmtId="0" fontId="37" fillId="4" borderId="7" xfId="2" applyFill="1" applyBorder="1" applyAlignment="1">
      <alignment vertical="center"/>
    </xf>
    <xf numFmtId="0" fontId="47" fillId="4" borderId="7" xfId="2" applyFont="1" applyFill="1" applyBorder="1" applyAlignment="1">
      <alignment horizontal="center" vertical="center"/>
    </xf>
    <xf numFmtId="0" fontId="47" fillId="4" borderId="7" xfId="2" applyFont="1" applyFill="1" applyBorder="1" applyAlignment="1">
      <alignment horizontal="right" vertical="center"/>
    </xf>
    <xf numFmtId="0" fontId="47" fillId="4" borderId="6" xfId="2" applyFont="1" applyFill="1" applyBorder="1" applyAlignment="1">
      <alignment horizontal="left" vertical="center"/>
    </xf>
    <xf numFmtId="0" fontId="42" fillId="0" borderId="0" xfId="2" applyFont="1" applyAlignment="1">
      <alignment horizontal="right" vertical="center"/>
    </xf>
    <xf numFmtId="164" fontId="42" fillId="0" borderId="0" xfId="2" applyNumberFormat="1" applyFont="1" applyAlignment="1">
      <alignment vertical="center"/>
    </xf>
    <xf numFmtId="0" fontId="42" fillId="0" borderId="0" xfId="2" applyFont="1" applyAlignment="1">
      <alignment horizontal="left" vertical="center"/>
    </xf>
    <xf numFmtId="0" fontId="56" fillId="0" borderId="0" xfId="2" applyFont="1" applyAlignment="1">
      <alignment horizontal="left" vertical="center"/>
    </xf>
    <xf numFmtId="0" fontId="58" fillId="0" borderId="0" xfId="2" applyFont="1" applyAlignment="1">
      <alignment horizontal="left" vertical="center"/>
    </xf>
    <xf numFmtId="0" fontId="57" fillId="0" borderId="0" xfId="2" applyFont="1" applyAlignment="1">
      <alignment horizontal="left" vertical="center"/>
    </xf>
    <xf numFmtId="0" fontId="47" fillId="0" borderId="0" xfId="2" applyFont="1" applyAlignment="1">
      <alignment horizontal="left" vertical="top"/>
    </xf>
    <xf numFmtId="0" fontId="59" fillId="0" borderId="0" xfId="2" applyFont="1" applyAlignment="1">
      <alignment horizontal="left" vertical="center"/>
    </xf>
    <xf numFmtId="0" fontId="37" fillId="0" borderId="29" xfId="2" applyBorder="1"/>
    <xf numFmtId="0" fontId="37" fillId="0" borderId="2" xfId="2" applyBorder="1"/>
    <xf numFmtId="0" fontId="37" fillId="0" borderId="1" xfId="2" applyBorder="1"/>
    <xf numFmtId="0" fontId="37" fillId="5" borderId="0" xfId="2" applyFill="1"/>
    <xf numFmtId="0" fontId="61" fillId="5" borderId="0" xfId="4" applyFont="1" applyFill="1" applyAlignment="1">
      <alignment vertical="center"/>
    </xf>
    <xf numFmtId="0" fontId="62" fillId="5" borderId="0" xfId="2" applyFont="1" applyFill="1" applyAlignment="1">
      <alignment vertical="center"/>
    </xf>
    <xf numFmtId="0" fontId="63" fillId="5" borderId="0" xfId="2" applyFont="1" applyFill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0" fontId="23" fillId="0" borderId="0" xfId="0" applyFont="1" applyAlignment="1" applyProtection="1">
      <alignment horizontal="left" vertical="center"/>
      <protection locked="0"/>
    </xf>
    <xf numFmtId="14" fontId="2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 shrinkToFit="1"/>
    </xf>
    <xf numFmtId="0" fontId="0" fillId="0" borderId="0" xfId="0" applyAlignment="1">
      <alignment vertical="center" shrinkToFit="1"/>
    </xf>
    <xf numFmtId="4" fontId="64" fillId="0" borderId="0" xfId="0" applyNumberFormat="1" applyFont="1" applyAlignment="1">
      <alignment vertical="center"/>
    </xf>
    <xf numFmtId="4" fontId="6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16" xfId="0" applyFont="1" applyBorder="1" applyAlignment="1" applyProtection="1">
      <alignment horizontal="left" vertical="center" wrapText="1"/>
      <protection locked="0"/>
    </xf>
    <xf numFmtId="0" fontId="18" fillId="0" borderId="17" xfId="0" applyFont="1" applyBorder="1" applyAlignment="1" applyProtection="1">
      <alignment horizontal="left" vertical="center" wrapText="1"/>
      <protection locked="0"/>
    </xf>
    <xf numFmtId="0" fontId="18" fillId="0" borderId="18" xfId="0" applyFont="1" applyBorder="1" applyAlignment="1" applyProtection="1">
      <alignment horizontal="left" vertical="center" wrapText="1"/>
      <protection locked="0"/>
    </xf>
    <xf numFmtId="0" fontId="30" fillId="0" borderId="16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left" vertical="center" wrapText="1"/>
      <protection locked="0"/>
    </xf>
    <xf numFmtId="0" fontId="30" fillId="0" borderId="18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38" fillId="0" borderId="30" xfId="3" applyBorder="1" applyAlignment="1">
      <alignment horizontal="left" vertical="center" wrapText="1"/>
      <protection locked="0"/>
    </xf>
    <xf numFmtId="0" fontId="38" fillId="0" borderId="31" xfId="3" applyBorder="1" applyAlignment="1">
      <alignment horizontal="left" vertical="center" wrapText="1"/>
      <protection locked="0"/>
    </xf>
    <xf numFmtId="0" fontId="38" fillId="0" borderId="32" xfId="3" applyBorder="1" applyAlignment="1">
      <alignment horizontal="left" vertical="center" wrapText="1"/>
      <protection locked="0"/>
    </xf>
    <xf numFmtId="0" fontId="43" fillId="0" borderId="16" xfId="2" applyFont="1" applyBorder="1" applyAlignment="1" applyProtection="1">
      <alignment horizontal="left" vertical="center" wrapText="1"/>
      <protection locked="0"/>
    </xf>
    <xf numFmtId="0" fontId="43" fillId="0" borderId="17" xfId="2" applyFont="1" applyBorder="1" applyAlignment="1" applyProtection="1">
      <alignment horizontal="left" vertical="center" wrapText="1"/>
      <protection locked="0"/>
    </xf>
    <xf numFmtId="0" fontId="43" fillId="0" borderId="18" xfId="2" applyFont="1" applyBorder="1" applyAlignment="1" applyProtection="1">
      <alignment horizontal="left" vertical="center" wrapText="1"/>
      <protection locked="0"/>
    </xf>
    <xf numFmtId="0" fontId="37" fillId="0" borderId="16" xfId="2" applyBorder="1" applyAlignment="1" applyProtection="1">
      <alignment horizontal="left" vertical="center" wrapText="1"/>
      <protection locked="0"/>
    </xf>
    <xf numFmtId="0" fontId="37" fillId="0" borderId="17" xfId="2" applyBorder="1" applyAlignment="1" applyProtection="1">
      <alignment horizontal="left" vertical="center" wrapText="1"/>
      <protection locked="0"/>
    </xf>
    <xf numFmtId="0" fontId="37" fillId="0" borderId="18" xfId="2" applyBorder="1" applyAlignment="1" applyProtection="1">
      <alignment horizontal="left" vertical="center" wrapText="1"/>
      <protection locked="0"/>
    </xf>
    <xf numFmtId="168" fontId="38" fillId="0" borderId="25" xfId="3" applyNumberFormat="1" applyBorder="1" applyAlignment="1">
      <alignment horizontal="right" vertical="center"/>
      <protection locked="0"/>
    </xf>
    <xf numFmtId="0" fontId="38" fillId="0" borderId="25" xfId="3" applyBorder="1" applyAlignment="1">
      <alignment horizontal="left" vertical="center"/>
      <protection locked="0"/>
    </xf>
    <xf numFmtId="4" fontId="37" fillId="0" borderId="16" xfId="2" applyNumberFormat="1" applyBorder="1" applyAlignment="1" applyProtection="1">
      <alignment vertical="center"/>
      <protection locked="0"/>
    </xf>
    <xf numFmtId="4" fontId="37" fillId="0" borderId="17" xfId="2" applyNumberFormat="1" applyBorder="1" applyAlignment="1" applyProtection="1">
      <alignment vertical="center"/>
      <protection locked="0"/>
    </xf>
    <xf numFmtId="4" fontId="37" fillId="0" borderId="18" xfId="2" applyNumberFormat="1" applyBorder="1" applyAlignment="1" applyProtection="1">
      <alignment vertical="center"/>
      <protection locked="0"/>
    </xf>
    <xf numFmtId="4" fontId="43" fillId="0" borderId="16" xfId="2" applyNumberFormat="1" applyFont="1" applyBorder="1" applyAlignment="1" applyProtection="1">
      <alignment vertical="center"/>
      <protection locked="0"/>
    </xf>
    <xf numFmtId="4" fontId="43" fillId="0" borderId="17" xfId="2" applyNumberFormat="1" applyFont="1" applyBorder="1" applyAlignment="1" applyProtection="1">
      <alignment vertical="center"/>
      <protection locked="0"/>
    </xf>
    <xf numFmtId="4" fontId="43" fillId="0" borderId="18" xfId="2" applyNumberFormat="1" applyFont="1" applyBorder="1" applyAlignment="1" applyProtection="1">
      <alignment vertical="center"/>
      <protection locked="0"/>
    </xf>
    <xf numFmtId="4" fontId="37" fillId="0" borderId="22" xfId="2" applyNumberFormat="1" applyBorder="1" applyAlignment="1" applyProtection="1">
      <alignment vertical="center"/>
      <protection locked="0"/>
    </xf>
    <xf numFmtId="0" fontId="37" fillId="0" borderId="22" xfId="2" applyBorder="1" applyAlignment="1" applyProtection="1">
      <alignment vertical="center"/>
      <protection locked="0"/>
    </xf>
    <xf numFmtId="4" fontId="41" fillId="0" borderId="12" xfId="2" applyNumberFormat="1" applyFont="1" applyBorder="1"/>
    <xf numFmtId="4" fontId="43" fillId="0" borderId="22" xfId="2" applyNumberFormat="1" applyFont="1" applyBorder="1" applyAlignment="1" applyProtection="1">
      <alignment vertical="center"/>
      <protection locked="0"/>
    </xf>
    <xf numFmtId="0" fontId="43" fillId="0" borderId="22" xfId="2" applyFont="1" applyBorder="1" applyAlignment="1" applyProtection="1">
      <alignment vertical="center"/>
      <protection locked="0"/>
    </xf>
    <xf numFmtId="4" fontId="41" fillId="0" borderId="17" xfId="2" applyNumberFormat="1" applyFont="1" applyBorder="1"/>
    <xf numFmtId="4" fontId="41" fillId="0" borderId="17" xfId="2" applyNumberFormat="1" applyFont="1" applyBorder="1" applyAlignment="1">
      <alignment vertical="center"/>
    </xf>
    <xf numFmtId="4" fontId="41" fillId="0" borderId="20" xfId="2" applyNumberFormat="1" applyFont="1" applyBorder="1"/>
    <xf numFmtId="0" fontId="61" fillId="5" borderId="0" xfId="4" applyFont="1" applyFill="1" applyAlignment="1">
      <alignment horizontal="center" vertical="center"/>
    </xf>
    <xf numFmtId="0" fontId="59" fillId="2" borderId="0" xfId="2" applyFont="1" applyFill="1" applyAlignment="1">
      <alignment horizontal="center" vertical="center"/>
    </xf>
    <xf numFmtId="0" fontId="37" fillId="0" borderId="0" xfId="2"/>
    <xf numFmtId="4" fontId="44" fillId="0" borderId="0" xfId="2" applyNumberFormat="1" applyFont="1"/>
    <xf numFmtId="4" fontId="44" fillId="0" borderId="0" xfId="2" applyNumberFormat="1" applyFont="1" applyAlignment="1">
      <alignment vertical="center"/>
    </xf>
    <xf numFmtId="4" fontId="41" fillId="0" borderId="0" xfId="2" applyNumberFormat="1" applyFont="1"/>
    <xf numFmtId="4" fontId="41" fillId="0" borderId="0" xfId="2" applyNumberFormat="1" applyFont="1" applyAlignment="1">
      <alignment vertical="center"/>
    </xf>
    <xf numFmtId="4" fontId="41" fillId="0" borderId="20" xfId="2" applyNumberFormat="1" applyFont="1" applyBorder="1" applyAlignment="1">
      <alignment vertical="center"/>
    </xf>
    <xf numFmtId="0" fontId="41" fillId="0" borderId="0" xfId="2" applyFont="1" applyAlignment="1">
      <alignment vertical="center"/>
    </xf>
    <xf numFmtId="0" fontId="44" fillId="0" borderId="0" xfId="2" applyFont="1" applyAlignment="1">
      <alignment vertical="center"/>
    </xf>
    <xf numFmtId="165" fontId="50" fillId="0" borderId="0" xfId="2" applyNumberFormat="1" applyFont="1" applyAlignment="1">
      <alignment horizontal="left" vertical="center"/>
    </xf>
    <xf numFmtId="0" fontId="37" fillId="0" borderId="0" xfId="2" applyAlignment="1">
      <alignment vertical="center"/>
    </xf>
    <xf numFmtId="0" fontId="50" fillId="0" borderId="0" xfId="2" applyFont="1" applyAlignment="1">
      <alignment horizontal="left" vertical="center"/>
    </xf>
    <xf numFmtId="0" fontId="50" fillId="4" borderId="0" xfId="2" applyFont="1" applyFill="1" applyAlignment="1">
      <alignment horizontal="center" vertical="center"/>
    </xf>
    <xf numFmtId="0" fontId="37" fillId="4" borderId="0" xfId="2" applyFill="1" applyAlignment="1">
      <alignment vertical="center"/>
    </xf>
    <xf numFmtId="4" fontId="48" fillId="0" borderId="0" xfId="2" applyNumberFormat="1" applyFont="1" applyAlignment="1">
      <alignment vertical="center"/>
    </xf>
    <xf numFmtId="0" fontId="50" fillId="4" borderId="17" xfId="2" applyFont="1" applyFill="1" applyBorder="1" applyAlignment="1">
      <alignment horizontal="center" vertical="center" wrapText="1"/>
    </xf>
    <xf numFmtId="4" fontId="42" fillId="0" borderId="0" xfId="2" applyNumberFormat="1" applyFont="1" applyAlignment="1">
      <alignment vertical="center"/>
    </xf>
    <xf numFmtId="4" fontId="48" fillId="4" borderId="0" xfId="2" applyNumberFormat="1" applyFont="1" applyFill="1" applyAlignment="1">
      <alignment vertical="center"/>
    </xf>
    <xf numFmtId="0" fontId="52" fillId="0" borderId="0" xfId="2" applyFont="1" applyAlignment="1">
      <alignment horizontal="center" vertical="center"/>
    </xf>
    <xf numFmtId="0" fontId="49" fillId="0" borderId="0" xfId="2" applyFont="1" applyAlignment="1">
      <alignment horizontal="left" vertical="center" wrapText="1"/>
    </xf>
    <xf numFmtId="0" fontId="47" fillId="0" borderId="0" xfId="2" applyFont="1" applyAlignment="1">
      <alignment horizontal="left" vertical="center" wrapText="1"/>
    </xf>
    <xf numFmtId="0" fontId="51" fillId="4" borderId="17" xfId="2" applyFont="1" applyFill="1" applyBorder="1" applyAlignment="1">
      <alignment horizontal="center" vertical="center" wrapText="1"/>
    </xf>
    <xf numFmtId="0" fontId="37" fillId="4" borderId="17" xfId="2" applyFill="1" applyBorder="1" applyAlignment="1">
      <alignment horizontal="center" vertical="center" wrapText="1"/>
    </xf>
    <xf numFmtId="0" fontId="37" fillId="4" borderId="18" xfId="2" applyFill="1" applyBorder="1" applyAlignment="1">
      <alignment horizontal="center" vertical="center" wrapText="1"/>
    </xf>
    <xf numFmtId="4" fontId="48" fillId="0" borderId="12" xfId="2" applyNumberFormat="1" applyFont="1" applyBorder="1"/>
    <xf numFmtId="4" fontId="47" fillId="0" borderId="12" xfId="2" applyNumberFormat="1" applyFont="1" applyBorder="1" applyAlignment="1">
      <alignment vertical="center"/>
    </xf>
    <xf numFmtId="0" fontId="50" fillId="0" borderId="0" xfId="2" applyFont="1" applyAlignment="1">
      <alignment horizontal="left" vertical="center" wrapText="1"/>
    </xf>
    <xf numFmtId="4" fontId="57" fillId="0" borderId="0" xfId="2" applyNumberFormat="1" applyFont="1" applyAlignment="1">
      <alignment vertical="center"/>
    </xf>
    <xf numFmtId="4" fontId="56" fillId="0" borderId="0" xfId="2" applyNumberFormat="1" applyFont="1" applyAlignment="1">
      <alignment vertical="center"/>
    </xf>
    <xf numFmtId="4" fontId="47" fillId="4" borderId="7" xfId="2" applyNumberFormat="1" applyFont="1" applyFill="1" applyBorder="1" applyAlignment="1">
      <alignment vertical="center"/>
    </xf>
    <xf numFmtId="0" fontId="37" fillId="4" borderId="7" xfId="2" applyFill="1" applyBorder="1" applyAlignment="1">
      <alignment vertical="center"/>
    </xf>
    <xf numFmtId="0" fontId="37" fillId="4" borderId="8" xfId="2" applyFill="1" applyBorder="1" applyAlignment="1">
      <alignment vertical="center"/>
    </xf>
    <xf numFmtId="0" fontId="59" fillId="0" borderId="0" xfId="2" applyFont="1" applyAlignment="1">
      <alignment horizontal="center" vertical="center"/>
    </xf>
    <xf numFmtId="0" fontId="47" fillId="0" borderId="0" xfId="2" applyFont="1" applyAlignment="1">
      <alignment horizontal="left" vertical="top" wrapText="1"/>
    </xf>
  </cellXfs>
  <cellStyles count="5">
    <cellStyle name="Hypertextové prepojenie 2" xfId="4"/>
    <cellStyle name="Hypertextový odkaz" xfId="1" builtinId="8"/>
    <cellStyle name="Normálna 2" xfId="2"/>
    <cellStyle name="Normálne 4" xfId="3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Users\takacl\AppData\Local\Temp\KrosPlus\radDC9EF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kros.sk/1113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76225" cy="274320"/>
    <xdr:pic>
      <xdr:nvPicPr>
        <xdr:cNvPr id="2" name="Obrázok 1">
          <a:hlinkClick xmlns:r="http://schemas.openxmlformats.org/officeDocument/2006/relationships" r:id="rId1" tooltip="www.kros.sk"/>
          <a:extLst>
            <a:ext uri="{FF2B5EF4-FFF2-40B4-BE49-F238E27FC236}">
              <a16:creationId xmlns="" xmlns:a16="http://schemas.microsoft.com/office/drawing/2014/main" id="{9D1A0C8B-C993-4181-A975-F56CFAB474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432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/Myjava/Import/Elektro/Pr&#237;pojka/Exp/MYJAVA_SO03_EL_PRIPOJKA_NN%20-%20odbytov&#253;%20rozpo&#269;e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SO - Elektroinštalácie"/>
    </sheetNames>
    <sheetDataSet>
      <sheetData sheetId="0">
        <row r="6">
          <cell r="K6" t="str">
            <v>Komplexná rekonštrukcia stravovacej prevádzky, kuchyne a práčovne vrátane strechy, Nemocnica s poliklinikou Myjava</v>
          </cell>
        </row>
        <row r="10">
          <cell r="AN10" t="str">
            <v/>
          </cell>
        </row>
        <row r="11">
          <cell r="E11" t="str">
            <v/>
          </cell>
          <cell r="AN11" t="str">
            <v/>
          </cell>
        </row>
        <row r="13">
          <cell r="AN13" t="str">
            <v/>
          </cell>
        </row>
        <row r="14">
          <cell r="E14" t="str">
            <v/>
          </cell>
          <cell r="AN14" t="str">
            <v/>
          </cell>
        </row>
        <row r="16">
          <cell r="AN16" t="str">
            <v/>
          </cell>
        </row>
        <row r="17">
          <cell r="E17" t="str">
            <v/>
          </cell>
          <cell r="AN17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306" t="s">
        <v>5</v>
      </c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ht="24.95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ht="12" customHeight="1">
      <c r="B5" s="17"/>
      <c r="D5" s="20" t="s">
        <v>10</v>
      </c>
      <c r="K5" s="296" t="s">
        <v>11</v>
      </c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  <c r="AN5" s="297"/>
      <c r="AO5" s="297"/>
      <c r="AR5" s="17"/>
      <c r="BS5" s="14" t="s">
        <v>6</v>
      </c>
    </row>
    <row r="6" spans="1:74" ht="36.950000000000003" customHeight="1">
      <c r="B6" s="17"/>
      <c r="D6" s="22" t="s">
        <v>12</v>
      </c>
      <c r="K6" s="298" t="s">
        <v>13</v>
      </c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R6" s="17"/>
      <c r="BS6" s="14" t="s">
        <v>6</v>
      </c>
    </row>
    <row r="7" spans="1:74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ht="12" customHeight="1">
      <c r="B8" s="17"/>
      <c r="D8" s="23" t="s">
        <v>16</v>
      </c>
      <c r="K8" s="160" t="s">
        <v>476</v>
      </c>
      <c r="AK8" s="23" t="s">
        <v>17</v>
      </c>
      <c r="AN8" s="271"/>
      <c r="AR8" s="17"/>
      <c r="BS8" s="14" t="s">
        <v>6</v>
      </c>
    </row>
    <row r="9" spans="1:74" ht="14.45" customHeight="1">
      <c r="B9" s="17"/>
      <c r="AR9" s="17"/>
      <c r="BS9" s="14" t="s">
        <v>6</v>
      </c>
    </row>
    <row r="10" spans="1:74" ht="12" customHeight="1">
      <c r="B10" s="17"/>
      <c r="D10" s="23" t="s">
        <v>18</v>
      </c>
      <c r="J10" s="159"/>
      <c r="K10" s="159" t="s">
        <v>474</v>
      </c>
      <c r="AK10" s="23" t="s">
        <v>19</v>
      </c>
      <c r="AN10" s="21" t="s">
        <v>1</v>
      </c>
      <c r="AR10" s="17"/>
      <c r="BS10" s="14" t="s">
        <v>6</v>
      </c>
    </row>
    <row r="11" spans="1:74" ht="18.399999999999999" customHeight="1">
      <c r="B11" s="17"/>
      <c r="E11" s="21" t="s">
        <v>20</v>
      </c>
      <c r="J11" s="159"/>
      <c r="K11" s="159"/>
      <c r="AK11" s="23" t="s">
        <v>21</v>
      </c>
      <c r="AN11" s="21" t="s">
        <v>1</v>
      </c>
      <c r="AR11" s="17"/>
      <c r="BS11" s="14" t="s">
        <v>6</v>
      </c>
    </row>
    <row r="12" spans="1:74" ht="6.95" customHeight="1">
      <c r="B12" s="17"/>
      <c r="J12" s="159"/>
      <c r="K12" s="159"/>
      <c r="AR12" s="17"/>
      <c r="BS12" s="14" t="s">
        <v>6</v>
      </c>
    </row>
    <row r="13" spans="1:74" ht="12" customHeight="1">
      <c r="B13" s="17"/>
      <c r="D13" s="23" t="s">
        <v>22</v>
      </c>
      <c r="J13" s="159"/>
      <c r="K13" s="159"/>
      <c r="AK13" s="23" t="s">
        <v>19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20</v>
      </c>
      <c r="J14" s="159"/>
      <c r="K14" s="159"/>
      <c r="AK14" s="23" t="s">
        <v>21</v>
      </c>
      <c r="AN14" s="21" t="s">
        <v>1</v>
      </c>
      <c r="AR14" s="17"/>
      <c r="BS14" s="14" t="s">
        <v>6</v>
      </c>
    </row>
    <row r="15" spans="1:74" ht="6.95" customHeight="1">
      <c r="B15" s="17"/>
      <c r="J15" s="159"/>
      <c r="K15" s="159"/>
      <c r="AR15" s="17"/>
      <c r="BS15" s="14" t="s">
        <v>3</v>
      </c>
    </row>
    <row r="16" spans="1:74" ht="12" customHeight="1">
      <c r="B16" s="17"/>
      <c r="D16" s="23" t="s">
        <v>23</v>
      </c>
      <c r="J16" s="159"/>
      <c r="K16" s="159" t="s">
        <v>475</v>
      </c>
      <c r="AK16" s="23" t="s">
        <v>19</v>
      </c>
      <c r="AN16" s="21" t="s">
        <v>1</v>
      </c>
      <c r="AR16" s="17"/>
      <c r="BS16" s="14" t="s">
        <v>3</v>
      </c>
    </row>
    <row r="17" spans="2:71" ht="18.399999999999999" customHeight="1">
      <c r="B17" s="17"/>
      <c r="E17" s="21" t="s">
        <v>20</v>
      </c>
      <c r="AK17" s="23" t="s">
        <v>21</v>
      </c>
      <c r="AN17" s="21" t="s">
        <v>1</v>
      </c>
      <c r="AR17" s="17"/>
      <c r="BS17" s="14" t="s">
        <v>24</v>
      </c>
    </row>
    <row r="18" spans="2:71" ht="6.95" customHeight="1">
      <c r="B18" s="17"/>
      <c r="AR18" s="17"/>
      <c r="BS18" s="14" t="s">
        <v>25</v>
      </c>
    </row>
    <row r="19" spans="2:71" ht="12" customHeight="1">
      <c r="B19" s="17"/>
      <c r="D19" s="23" t="s">
        <v>26</v>
      </c>
      <c r="AK19" s="23" t="s">
        <v>19</v>
      </c>
      <c r="AN19" s="21" t="s">
        <v>1</v>
      </c>
      <c r="AR19" s="17"/>
      <c r="BS19" s="14" t="s">
        <v>25</v>
      </c>
    </row>
    <row r="20" spans="2:71" ht="18.399999999999999" customHeight="1">
      <c r="B20" s="17"/>
      <c r="E20" s="21" t="s">
        <v>20</v>
      </c>
      <c r="AK20" s="23" t="s">
        <v>21</v>
      </c>
      <c r="AN20" s="21" t="s">
        <v>1</v>
      </c>
      <c r="AR20" s="17"/>
      <c r="BS20" s="14" t="s">
        <v>24</v>
      </c>
    </row>
    <row r="21" spans="2:71" ht="6.95" customHeight="1">
      <c r="B21" s="17"/>
      <c r="AR21" s="17"/>
    </row>
    <row r="22" spans="2:71" ht="12" customHeight="1">
      <c r="B22" s="17"/>
      <c r="D22" s="23" t="s">
        <v>27</v>
      </c>
      <c r="AR22" s="17"/>
    </row>
    <row r="23" spans="2:71" ht="16.5" customHeight="1">
      <c r="B23" s="17"/>
      <c r="E23" s="307" t="s">
        <v>1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R23" s="17"/>
    </row>
    <row r="24" spans="2:71" ht="6.95" customHeight="1">
      <c r="B24" s="17"/>
      <c r="AR24" s="17"/>
    </row>
    <row r="25" spans="2:7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s="1" customFormat="1" ht="25.9" customHeight="1">
      <c r="B26" s="26"/>
      <c r="D26" s="27" t="s">
        <v>28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308">
        <f>ROUND(AG94,2)</f>
        <v>0</v>
      </c>
      <c r="AL26" s="309"/>
      <c r="AM26" s="309"/>
      <c r="AN26" s="309"/>
      <c r="AO26" s="309"/>
      <c r="AR26" s="26"/>
    </row>
    <row r="27" spans="2:71" s="1" customFormat="1" ht="6.95" customHeight="1">
      <c r="B27" s="26"/>
      <c r="AR27" s="26"/>
    </row>
    <row r="28" spans="2:71" s="1" customFormat="1" ht="12.75">
      <c r="B28" s="26"/>
      <c r="L28" s="310" t="s">
        <v>29</v>
      </c>
      <c r="M28" s="310"/>
      <c r="N28" s="310"/>
      <c r="O28" s="310"/>
      <c r="P28" s="310"/>
      <c r="W28" s="310" t="s">
        <v>30</v>
      </c>
      <c r="X28" s="310"/>
      <c r="Y28" s="310"/>
      <c r="Z28" s="310"/>
      <c r="AA28" s="310"/>
      <c r="AB28" s="310"/>
      <c r="AC28" s="310"/>
      <c r="AD28" s="310"/>
      <c r="AE28" s="310"/>
      <c r="AK28" s="310" t="s">
        <v>31</v>
      </c>
      <c r="AL28" s="310"/>
      <c r="AM28" s="310"/>
      <c r="AN28" s="310"/>
      <c r="AO28" s="310"/>
      <c r="AR28" s="26"/>
    </row>
    <row r="29" spans="2:71" s="2" customFormat="1" ht="14.45" customHeight="1">
      <c r="B29" s="30"/>
      <c r="D29" s="23" t="s">
        <v>32</v>
      </c>
      <c r="F29" s="23" t="s">
        <v>33</v>
      </c>
      <c r="L29" s="301">
        <v>0.2</v>
      </c>
      <c r="M29" s="300"/>
      <c r="N29" s="300"/>
      <c r="O29" s="300"/>
      <c r="P29" s="300"/>
      <c r="W29" s="299">
        <f>ROUND(AZ94, 2)</f>
        <v>0</v>
      </c>
      <c r="X29" s="300"/>
      <c r="Y29" s="300"/>
      <c r="Z29" s="300"/>
      <c r="AA29" s="300"/>
      <c r="AB29" s="300"/>
      <c r="AC29" s="300"/>
      <c r="AD29" s="300"/>
      <c r="AE29" s="300"/>
      <c r="AK29" s="299">
        <f>ROUND(AV94, 2)</f>
        <v>0</v>
      </c>
      <c r="AL29" s="300"/>
      <c r="AM29" s="300"/>
      <c r="AN29" s="300"/>
      <c r="AO29" s="300"/>
      <c r="AR29" s="30"/>
    </row>
    <row r="30" spans="2:71" s="2" customFormat="1" ht="14.45" customHeight="1">
      <c r="B30" s="30"/>
      <c r="F30" s="23" t="s">
        <v>34</v>
      </c>
      <c r="L30" s="301">
        <v>0.2</v>
      </c>
      <c r="M30" s="300"/>
      <c r="N30" s="300"/>
      <c r="O30" s="300"/>
      <c r="P30" s="300"/>
      <c r="W30" s="299">
        <f>SUM(AK26)</f>
        <v>0</v>
      </c>
      <c r="X30" s="300"/>
      <c r="Y30" s="300"/>
      <c r="Z30" s="300"/>
      <c r="AA30" s="300"/>
      <c r="AB30" s="300"/>
      <c r="AC30" s="300"/>
      <c r="AD30" s="300"/>
      <c r="AE30" s="300"/>
      <c r="AK30" s="299">
        <f>PRODUCT(W30,0.2)</f>
        <v>0</v>
      </c>
      <c r="AL30" s="300"/>
      <c r="AM30" s="300"/>
      <c r="AN30" s="300"/>
      <c r="AO30" s="300"/>
      <c r="AR30" s="30"/>
    </row>
    <row r="31" spans="2:71" s="2" customFormat="1" ht="14.45" hidden="1" customHeight="1">
      <c r="B31" s="30"/>
      <c r="F31" s="23" t="s">
        <v>35</v>
      </c>
      <c r="L31" s="301">
        <v>0.2</v>
      </c>
      <c r="M31" s="300"/>
      <c r="N31" s="300"/>
      <c r="O31" s="300"/>
      <c r="P31" s="300"/>
      <c r="W31" s="299">
        <f>ROUND(BB94, 2)</f>
        <v>0</v>
      </c>
      <c r="X31" s="300"/>
      <c r="Y31" s="300"/>
      <c r="Z31" s="300"/>
      <c r="AA31" s="300"/>
      <c r="AB31" s="300"/>
      <c r="AC31" s="300"/>
      <c r="AD31" s="300"/>
      <c r="AE31" s="300"/>
      <c r="AK31" s="299">
        <v>0</v>
      </c>
      <c r="AL31" s="300"/>
      <c r="AM31" s="300"/>
      <c r="AN31" s="300"/>
      <c r="AO31" s="300"/>
      <c r="AR31" s="30"/>
    </row>
    <row r="32" spans="2:71" s="2" customFormat="1" ht="14.45" hidden="1" customHeight="1">
      <c r="B32" s="30"/>
      <c r="F32" s="23" t="s">
        <v>36</v>
      </c>
      <c r="L32" s="301">
        <v>0.2</v>
      </c>
      <c r="M32" s="300"/>
      <c r="N32" s="300"/>
      <c r="O32" s="300"/>
      <c r="P32" s="300"/>
      <c r="W32" s="299">
        <f>ROUND(BC94, 2)</f>
        <v>0</v>
      </c>
      <c r="X32" s="300"/>
      <c r="Y32" s="300"/>
      <c r="Z32" s="300"/>
      <c r="AA32" s="300"/>
      <c r="AB32" s="300"/>
      <c r="AC32" s="300"/>
      <c r="AD32" s="300"/>
      <c r="AE32" s="300"/>
      <c r="AK32" s="299">
        <v>0</v>
      </c>
      <c r="AL32" s="300"/>
      <c r="AM32" s="300"/>
      <c r="AN32" s="300"/>
      <c r="AO32" s="300"/>
      <c r="AR32" s="30"/>
    </row>
    <row r="33" spans="2:44" s="2" customFormat="1" ht="14.45" hidden="1" customHeight="1">
      <c r="B33" s="30"/>
      <c r="F33" s="23" t="s">
        <v>37</v>
      </c>
      <c r="L33" s="301">
        <v>0</v>
      </c>
      <c r="M33" s="300"/>
      <c r="N33" s="300"/>
      <c r="O33" s="300"/>
      <c r="P33" s="300"/>
      <c r="W33" s="299">
        <f>ROUND(BD94, 2)</f>
        <v>0</v>
      </c>
      <c r="X33" s="300"/>
      <c r="Y33" s="300"/>
      <c r="Z33" s="300"/>
      <c r="AA33" s="300"/>
      <c r="AB33" s="300"/>
      <c r="AC33" s="300"/>
      <c r="AD33" s="300"/>
      <c r="AE33" s="300"/>
      <c r="AK33" s="299">
        <v>0</v>
      </c>
      <c r="AL33" s="300"/>
      <c r="AM33" s="300"/>
      <c r="AN33" s="300"/>
      <c r="AO33" s="300"/>
      <c r="AR33" s="30"/>
    </row>
    <row r="34" spans="2:44" s="1" customFormat="1" ht="6.95" customHeight="1">
      <c r="B34" s="26"/>
      <c r="AR34" s="26"/>
    </row>
    <row r="35" spans="2:44" s="1" customFormat="1" ht="25.9" customHeight="1">
      <c r="B35" s="26"/>
      <c r="C35" s="31"/>
      <c r="D35" s="32" t="s">
        <v>38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39</v>
      </c>
      <c r="U35" s="33"/>
      <c r="V35" s="33"/>
      <c r="W35" s="33"/>
      <c r="X35" s="302" t="s">
        <v>40</v>
      </c>
      <c r="Y35" s="303"/>
      <c r="Z35" s="303"/>
      <c r="AA35" s="303"/>
      <c r="AB35" s="303"/>
      <c r="AC35" s="33"/>
      <c r="AD35" s="33"/>
      <c r="AE35" s="33"/>
      <c r="AF35" s="33"/>
      <c r="AG35" s="33"/>
      <c r="AH35" s="33"/>
      <c r="AI35" s="33"/>
      <c r="AJ35" s="33"/>
      <c r="AK35" s="304">
        <f>SUM(AK26:AK33)</f>
        <v>0</v>
      </c>
      <c r="AL35" s="303"/>
      <c r="AM35" s="303"/>
      <c r="AN35" s="303"/>
      <c r="AO35" s="305"/>
      <c r="AP35" s="31"/>
      <c r="AQ35" s="31"/>
      <c r="AR35" s="26"/>
    </row>
    <row r="36" spans="2:44" s="1" customFormat="1" ht="6.95" customHeight="1">
      <c r="B36" s="26"/>
      <c r="AR36" s="26"/>
    </row>
    <row r="37" spans="2:44" s="1" customFormat="1" ht="14.45" customHeight="1">
      <c r="B37" s="26"/>
      <c r="AR37" s="26"/>
    </row>
    <row r="38" spans="2:44" ht="14.45" customHeight="1">
      <c r="B38" s="17"/>
      <c r="AR38" s="17"/>
    </row>
    <row r="39" spans="2:44" ht="14.45" customHeight="1">
      <c r="B39" s="17"/>
      <c r="AR39" s="17"/>
    </row>
    <row r="40" spans="2:44" ht="14.45" customHeight="1">
      <c r="B40" s="17"/>
      <c r="AR40" s="17"/>
    </row>
    <row r="41" spans="2:44" ht="14.45" customHeight="1">
      <c r="B41" s="17"/>
      <c r="AR41" s="17"/>
    </row>
    <row r="42" spans="2:44" ht="14.45" customHeight="1">
      <c r="B42" s="17"/>
      <c r="AR42" s="17"/>
    </row>
    <row r="43" spans="2:44" ht="14.45" customHeight="1">
      <c r="B43" s="17"/>
      <c r="AR43" s="17"/>
    </row>
    <row r="44" spans="2:44" ht="14.45" customHeight="1">
      <c r="B44" s="17"/>
      <c r="AR44" s="17"/>
    </row>
    <row r="45" spans="2:44" ht="14.45" customHeight="1">
      <c r="B45" s="17"/>
      <c r="AR45" s="17"/>
    </row>
    <row r="46" spans="2:44" ht="14.45" customHeight="1">
      <c r="B46" s="17"/>
      <c r="AR46" s="17"/>
    </row>
    <row r="47" spans="2:44" ht="14.45" customHeight="1">
      <c r="B47" s="17"/>
      <c r="AR47" s="17"/>
    </row>
    <row r="48" spans="2:44" ht="14.45" customHeight="1">
      <c r="B48" s="17"/>
      <c r="AR48" s="17"/>
    </row>
    <row r="49" spans="2:44" s="1" customFormat="1" ht="14.45" customHeight="1">
      <c r="B49" s="26"/>
      <c r="D49" s="35" t="s">
        <v>41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42</v>
      </c>
      <c r="AI49" s="36"/>
      <c r="AJ49" s="36"/>
      <c r="AK49" s="36"/>
      <c r="AL49" s="36"/>
      <c r="AM49" s="36"/>
      <c r="AN49" s="36"/>
      <c r="AO49" s="36"/>
      <c r="AR49" s="26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6"/>
      <c r="D60" s="37" t="s">
        <v>43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44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43</v>
      </c>
      <c r="AI60" s="28"/>
      <c r="AJ60" s="28"/>
      <c r="AK60" s="28"/>
      <c r="AL60" s="28"/>
      <c r="AM60" s="37" t="s">
        <v>44</v>
      </c>
      <c r="AN60" s="28"/>
      <c r="AO60" s="28"/>
      <c r="AR60" s="26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6"/>
      <c r="D64" s="35" t="s">
        <v>45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46</v>
      </c>
      <c r="AI64" s="36"/>
      <c r="AJ64" s="36"/>
      <c r="AK64" s="36"/>
      <c r="AL64" s="36"/>
      <c r="AM64" s="36"/>
      <c r="AN64" s="36"/>
      <c r="AO64" s="36"/>
      <c r="AR64" s="26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6"/>
      <c r="D75" s="37" t="s">
        <v>43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44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43</v>
      </c>
      <c r="AI75" s="28"/>
      <c r="AJ75" s="28"/>
      <c r="AK75" s="28"/>
      <c r="AL75" s="28"/>
      <c r="AM75" s="37" t="s">
        <v>44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1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1" s="1" customFormat="1" ht="24.95" customHeight="1">
      <c r="B82" s="26"/>
      <c r="C82" s="18" t="s">
        <v>47</v>
      </c>
      <c r="AR82" s="26"/>
    </row>
    <row r="83" spans="1:91" s="1" customFormat="1" ht="6.95" customHeight="1">
      <c r="B83" s="26"/>
      <c r="AR83" s="26"/>
    </row>
    <row r="84" spans="1:91" s="3" customFormat="1" ht="12" customHeight="1">
      <c r="B84" s="42"/>
      <c r="C84" s="23" t="s">
        <v>10</v>
      </c>
      <c r="L84" s="3" t="str">
        <f>K5</f>
        <v>2018_12</v>
      </c>
      <c r="AR84" s="42"/>
    </row>
    <row r="85" spans="1:91" s="4" customFormat="1" ht="36.950000000000003" customHeight="1">
      <c r="B85" s="43"/>
      <c r="C85" s="44" t="s">
        <v>12</v>
      </c>
      <c r="L85" s="276" t="str">
        <f>K6</f>
        <v>Komplexná rekonštrukcia stravovacej prevádzky, kuchyne a práčovne vrátane strechy</v>
      </c>
      <c r="M85" s="277"/>
      <c r="N85" s="277"/>
      <c r="O85" s="277"/>
      <c r="P85" s="277"/>
      <c r="Q85" s="277"/>
      <c r="R85" s="277"/>
      <c r="S85" s="277"/>
      <c r="T85" s="277"/>
      <c r="U85" s="277"/>
      <c r="V85" s="277"/>
      <c r="W85" s="277"/>
      <c r="X85" s="277"/>
      <c r="Y85" s="277"/>
      <c r="Z85" s="277"/>
      <c r="AA85" s="277"/>
      <c r="AB85" s="277"/>
      <c r="AC85" s="277"/>
      <c r="AD85" s="277"/>
      <c r="AE85" s="277"/>
      <c r="AF85" s="277"/>
      <c r="AG85" s="277"/>
      <c r="AH85" s="277"/>
      <c r="AI85" s="277"/>
      <c r="AJ85" s="277"/>
      <c r="AK85" s="277"/>
      <c r="AL85" s="277"/>
      <c r="AM85" s="277"/>
      <c r="AN85" s="277"/>
      <c r="AO85" s="277"/>
      <c r="AR85" s="43"/>
    </row>
    <row r="86" spans="1:91" s="1" customFormat="1" ht="6.95" customHeight="1">
      <c r="B86" s="26"/>
      <c r="AR86" s="26"/>
    </row>
    <row r="87" spans="1:91" s="1" customFormat="1" ht="12" customHeight="1">
      <c r="B87" s="26"/>
      <c r="C87" s="23" t="s">
        <v>16</v>
      </c>
      <c r="L87" s="45" t="str">
        <f>IF(K8="","",K8)</f>
        <v>Myjava, Staromyjavská 59</v>
      </c>
      <c r="AI87" s="23" t="s">
        <v>17</v>
      </c>
      <c r="AM87" s="278" t="str">
        <f>IF(AN8= "","",AN8)</f>
        <v/>
      </c>
      <c r="AN87" s="278"/>
      <c r="AR87" s="26"/>
    </row>
    <row r="88" spans="1:91" s="1" customFormat="1" ht="6.95" customHeight="1">
      <c r="B88" s="26"/>
      <c r="AR88" s="26"/>
    </row>
    <row r="89" spans="1:91" s="1" customFormat="1" ht="15.2" customHeight="1">
      <c r="B89" s="26"/>
      <c r="C89" s="23" t="s">
        <v>18</v>
      </c>
      <c r="L89" s="3" t="str">
        <f>IF(E11= "","",E11)</f>
        <v/>
      </c>
      <c r="AI89" s="23" t="s">
        <v>23</v>
      </c>
      <c r="AM89" s="279" t="s">
        <v>475</v>
      </c>
      <c r="AN89" s="280"/>
      <c r="AO89" s="280"/>
      <c r="AP89" s="280"/>
      <c r="AR89" s="26"/>
      <c r="AS89" s="283" t="s">
        <v>48</v>
      </c>
      <c r="AT89" s="284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1" s="1" customFormat="1" ht="15.2" customHeight="1">
      <c r="B90" s="26"/>
      <c r="C90" s="23" t="s">
        <v>22</v>
      </c>
      <c r="L90" s="3" t="str">
        <f>IF(E14="","",E14)</f>
        <v/>
      </c>
      <c r="AI90" s="23" t="s">
        <v>26</v>
      </c>
      <c r="AM90" s="287" t="str">
        <f>IF(E20="","",E20)</f>
        <v/>
      </c>
      <c r="AN90" s="280"/>
      <c r="AO90" s="280"/>
      <c r="AP90" s="280"/>
      <c r="AR90" s="26"/>
      <c r="AS90" s="285"/>
      <c r="AT90" s="286"/>
      <c r="AU90" s="49"/>
      <c r="AV90" s="49"/>
      <c r="AW90" s="49"/>
      <c r="AX90" s="49"/>
      <c r="AY90" s="49"/>
      <c r="AZ90" s="49"/>
      <c r="BA90" s="49"/>
      <c r="BB90" s="49"/>
      <c r="BC90" s="49"/>
      <c r="BD90" s="50"/>
    </row>
    <row r="91" spans="1:91" s="1" customFormat="1" ht="10.9" customHeight="1">
      <c r="B91" s="26"/>
      <c r="AR91" s="26"/>
      <c r="AS91" s="285"/>
      <c r="AT91" s="286"/>
      <c r="AU91" s="49"/>
      <c r="AV91" s="49"/>
      <c r="AW91" s="49"/>
      <c r="AX91" s="49"/>
      <c r="AY91" s="49"/>
      <c r="AZ91" s="49"/>
      <c r="BA91" s="49"/>
      <c r="BB91" s="49"/>
      <c r="BC91" s="49"/>
      <c r="BD91" s="50"/>
    </row>
    <row r="92" spans="1:91" s="1" customFormat="1" ht="29.25" customHeight="1">
      <c r="B92" s="26"/>
      <c r="C92" s="288" t="s">
        <v>49</v>
      </c>
      <c r="D92" s="289"/>
      <c r="E92" s="289"/>
      <c r="F92" s="289"/>
      <c r="G92" s="289"/>
      <c r="H92" s="51"/>
      <c r="I92" s="290" t="s">
        <v>50</v>
      </c>
      <c r="J92" s="289"/>
      <c r="K92" s="289"/>
      <c r="L92" s="289"/>
      <c r="M92" s="289"/>
      <c r="N92" s="289"/>
      <c r="O92" s="289"/>
      <c r="P92" s="289"/>
      <c r="Q92" s="289"/>
      <c r="R92" s="289"/>
      <c r="S92" s="289"/>
      <c r="T92" s="289"/>
      <c r="U92" s="289"/>
      <c r="V92" s="289"/>
      <c r="W92" s="289"/>
      <c r="X92" s="289"/>
      <c r="Y92" s="289"/>
      <c r="Z92" s="289"/>
      <c r="AA92" s="289"/>
      <c r="AB92" s="289"/>
      <c r="AC92" s="289"/>
      <c r="AD92" s="289"/>
      <c r="AE92" s="289"/>
      <c r="AF92" s="289"/>
      <c r="AG92" s="291" t="s">
        <v>51</v>
      </c>
      <c r="AH92" s="289"/>
      <c r="AI92" s="289"/>
      <c r="AJ92" s="289"/>
      <c r="AK92" s="289"/>
      <c r="AL92" s="289"/>
      <c r="AM92" s="289"/>
      <c r="AN92" s="290" t="s">
        <v>52</v>
      </c>
      <c r="AO92" s="289"/>
      <c r="AP92" s="292"/>
      <c r="AQ92" s="52" t="s">
        <v>53</v>
      </c>
      <c r="AR92" s="26"/>
      <c r="AS92" s="53" t="s">
        <v>54</v>
      </c>
      <c r="AT92" s="54" t="s">
        <v>55</v>
      </c>
      <c r="AU92" s="54" t="s">
        <v>56</v>
      </c>
      <c r="AV92" s="54" t="s">
        <v>57</v>
      </c>
      <c r="AW92" s="54" t="s">
        <v>58</v>
      </c>
      <c r="AX92" s="54" t="s">
        <v>59</v>
      </c>
      <c r="AY92" s="54" t="s">
        <v>60</v>
      </c>
      <c r="AZ92" s="54" t="s">
        <v>61</v>
      </c>
      <c r="BA92" s="54" t="s">
        <v>62</v>
      </c>
      <c r="BB92" s="54" t="s">
        <v>63</v>
      </c>
      <c r="BC92" s="54" t="s">
        <v>64</v>
      </c>
      <c r="BD92" s="55" t="s">
        <v>65</v>
      </c>
    </row>
    <row r="93" spans="1:91" s="1" customFormat="1" ht="10.9" customHeight="1">
      <c r="B93" s="26"/>
      <c r="AR93" s="26"/>
      <c r="AS93" s="56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1" s="5" customFormat="1" ht="32.450000000000003" customHeight="1">
      <c r="B94" s="57"/>
      <c r="C94" s="58" t="s">
        <v>66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294">
        <f>SUM(AG95:AM96)</f>
        <v>0</v>
      </c>
      <c r="AH94" s="294"/>
      <c r="AI94" s="294"/>
      <c r="AJ94" s="294"/>
      <c r="AK94" s="294"/>
      <c r="AL94" s="294"/>
      <c r="AM94" s="294"/>
      <c r="AN94" s="295">
        <f>SUM(AN95:AP96)</f>
        <v>0</v>
      </c>
      <c r="AO94" s="295"/>
      <c r="AP94" s="295"/>
      <c r="AQ94" s="61" t="s">
        <v>1</v>
      </c>
      <c r="AR94" s="57"/>
      <c r="AS94" s="62">
        <f>ROUND(AS95,2)</f>
        <v>0</v>
      </c>
      <c r="AT94" s="63">
        <f>ROUND(SUM(AV94:AW94),2)</f>
        <v>0</v>
      </c>
      <c r="AU94" s="64">
        <f>ROUND(AU95,5)</f>
        <v>363.98637000000002</v>
      </c>
      <c r="AV94" s="63">
        <f>ROUND(AZ94*L29,2)</f>
        <v>0</v>
      </c>
      <c r="AW94" s="63">
        <f>ROUND(BA94*L30,2)</f>
        <v>0</v>
      </c>
      <c r="AX94" s="63">
        <f>ROUND(BB94*L29,2)</f>
        <v>0</v>
      </c>
      <c r="AY94" s="63">
        <f>ROUND(BC94*L30,2)</f>
        <v>0</v>
      </c>
      <c r="AZ94" s="63">
        <f>ROUND(AZ95,2)</f>
        <v>0</v>
      </c>
      <c r="BA94" s="63">
        <f>ROUND(BA95,2)</f>
        <v>0</v>
      </c>
      <c r="BB94" s="63">
        <f>ROUND(BB95,2)</f>
        <v>0</v>
      </c>
      <c r="BC94" s="63">
        <f>ROUND(BC95,2)</f>
        <v>0</v>
      </c>
      <c r="BD94" s="65">
        <f>ROUND(BD95,2)</f>
        <v>0</v>
      </c>
      <c r="BS94" s="66" t="s">
        <v>67</v>
      </c>
      <c r="BT94" s="66" t="s">
        <v>68</v>
      </c>
      <c r="BU94" s="67" t="s">
        <v>69</v>
      </c>
      <c r="BV94" s="66" t="s">
        <v>70</v>
      </c>
      <c r="BW94" s="66" t="s">
        <v>4</v>
      </c>
      <c r="BX94" s="66" t="s">
        <v>71</v>
      </c>
      <c r="CL94" s="66" t="s">
        <v>1</v>
      </c>
    </row>
    <row r="95" spans="1:91" s="6" customFormat="1" ht="16.5" customHeight="1">
      <c r="A95" s="68" t="s">
        <v>72</v>
      </c>
      <c r="B95" s="69"/>
      <c r="C95" s="70"/>
      <c r="D95" s="293" t="s">
        <v>73</v>
      </c>
      <c r="E95" s="293"/>
      <c r="F95" s="293"/>
      <c r="G95" s="293"/>
      <c r="H95" s="293"/>
      <c r="I95" s="71"/>
      <c r="J95" s="293" t="s">
        <v>74</v>
      </c>
      <c r="K95" s="293"/>
      <c r="L95" s="293"/>
      <c r="M95" s="293"/>
      <c r="N95" s="293"/>
      <c r="O95" s="293"/>
      <c r="P95" s="293"/>
      <c r="Q95" s="293"/>
      <c r="R95" s="293"/>
      <c r="S95" s="293"/>
      <c r="T95" s="293"/>
      <c r="U95" s="293"/>
      <c r="V95" s="293"/>
      <c r="W95" s="293"/>
      <c r="X95" s="293"/>
      <c r="Y95" s="293"/>
      <c r="Z95" s="293"/>
      <c r="AA95" s="293"/>
      <c r="AB95" s="293"/>
      <c r="AC95" s="293"/>
      <c r="AD95" s="293"/>
      <c r="AE95" s="293"/>
      <c r="AF95" s="293"/>
      <c r="AG95" s="281">
        <f>'SO 03 - Vonkajšie rozvody...'!J30</f>
        <v>0</v>
      </c>
      <c r="AH95" s="282"/>
      <c r="AI95" s="282"/>
      <c r="AJ95" s="282"/>
      <c r="AK95" s="282"/>
      <c r="AL95" s="282"/>
      <c r="AM95" s="282"/>
      <c r="AN95" s="281">
        <f>SUM(AG95,AT95)</f>
        <v>0</v>
      </c>
      <c r="AO95" s="282"/>
      <c r="AP95" s="282"/>
      <c r="AQ95" s="72" t="s">
        <v>75</v>
      </c>
      <c r="AR95" s="69"/>
      <c r="AS95" s="73">
        <v>0</v>
      </c>
      <c r="AT95" s="74">
        <f>ROUND(SUM(AV95:AW95),2)</f>
        <v>0</v>
      </c>
      <c r="AU95" s="75">
        <f>'SO 03 - Vonkajšie rozvody...'!P131</f>
        <v>363.98636599905399</v>
      </c>
      <c r="AV95" s="74">
        <f>'SO 03 - Vonkajšie rozvody...'!J33</f>
        <v>0</v>
      </c>
      <c r="AW95" s="74">
        <f>'SO 03 - Vonkajšie rozvody...'!J34</f>
        <v>0</v>
      </c>
      <c r="AX95" s="74">
        <f>'SO 03 - Vonkajšie rozvody...'!J35</f>
        <v>0</v>
      </c>
      <c r="AY95" s="74">
        <f>'SO 03 - Vonkajšie rozvody...'!J36</f>
        <v>0</v>
      </c>
      <c r="AZ95" s="74">
        <f>'SO 03 - Vonkajšie rozvody...'!F33</f>
        <v>0</v>
      </c>
      <c r="BA95" s="74">
        <f>'SO 03 - Vonkajšie rozvody...'!F34</f>
        <v>0</v>
      </c>
      <c r="BB95" s="74">
        <f>'SO 03 - Vonkajšie rozvody...'!F35</f>
        <v>0</v>
      </c>
      <c r="BC95" s="74">
        <f>'SO 03 - Vonkajšie rozvody...'!F36</f>
        <v>0</v>
      </c>
      <c r="BD95" s="76">
        <f>'SO 03 - Vonkajšie rozvody...'!F37</f>
        <v>0</v>
      </c>
      <c r="BT95" s="77" t="s">
        <v>76</v>
      </c>
      <c r="BV95" s="77" t="s">
        <v>70</v>
      </c>
      <c r="BW95" s="77" t="s">
        <v>77</v>
      </c>
      <c r="BX95" s="77" t="s">
        <v>4</v>
      </c>
      <c r="CL95" s="77" t="s">
        <v>1</v>
      </c>
      <c r="CM95" s="77" t="s">
        <v>68</v>
      </c>
    </row>
    <row r="96" spans="1:91" s="6" customFormat="1" ht="16.5" customHeight="1">
      <c r="A96" s="68"/>
      <c r="B96" s="69"/>
      <c r="C96" s="70"/>
      <c r="D96" s="158"/>
      <c r="E96" s="158"/>
      <c r="F96" s="158"/>
      <c r="G96" s="158"/>
      <c r="H96" s="158"/>
      <c r="I96" s="157"/>
      <c r="J96" s="270" t="s">
        <v>531</v>
      </c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58"/>
      <c r="Z96" s="158"/>
      <c r="AA96" s="158"/>
      <c r="AB96" s="158"/>
      <c r="AC96" s="158"/>
      <c r="AD96" s="158"/>
      <c r="AE96" s="158"/>
      <c r="AF96" s="158"/>
      <c r="AG96" s="156"/>
      <c r="AH96" s="157"/>
      <c r="AI96" s="157"/>
      <c r="AJ96" s="157"/>
      <c r="AK96" s="157"/>
      <c r="AL96" s="272">
        <f>SUM('SO3 -El. prípojka NN'!M27:P27)</f>
        <v>0</v>
      </c>
      <c r="AM96" s="273"/>
      <c r="AN96" s="274">
        <f>PRODUCT(AL96,1.2)</f>
        <v>0</v>
      </c>
      <c r="AO96" s="275"/>
      <c r="AP96" s="275"/>
      <c r="AQ96" s="72"/>
      <c r="AR96" s="69"/>
      <c r="AS96" s="268"/>
      <c r="AT96" s="268"/>
      <c r="AU96" s="269"/>
      <c r="AV96" s="268"/>
      <c r="AW96" s="268"/>
      <c r="AX96" s="268"/>
      <c r="AY96" s="268"/>
      <c r="AZ96" s="268"/>
      <c r="BA96" s="268"/>
      <c r="BB96" s="268"/>
      <c r="BC96" s="268"/>
      <c r="BD96" s="268"/>
      <c r="BT96" s="77"/>
      <c r="BV96" s="77"/>
      <c r="BW96" s="77"/>
      <c r="BX96" s="77"/>
      <c r="CL96" s="77"/>
      <c r="CM96" s="77"/>
    </row>
    <row r="97" spans="2:44" s="1" customFormat="1" ht="30" customHeight="1">
      <c r="B97" s="26"/>
      <c r="AR97" s="26"/>
    </row>
    <row r="98" spans="2:44" s="1" customFormat="1" ht="6.95" customHeight="1"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26"/>
    </row>
  </sheetData>
  <mergeCells count="42">
    <mergeCell ref="W33:AE33"/>
    <mergeCell ref="AK30:AO30"/>
    <mergeCell ref="L30:P30"/>
    <mergeCell ref="AK31:AO31"/>
    <mergeCell ref="L31:P31"/>
    <mergeCell ref="AK32:AO32"/>
    <mergeCell ref="L32:P32"/>
    <mergeCell ref="AR2:BE2"/>
    <mergeCell ref="E23:AN23"/>
    <mergeCell ref="AK26:AO26"/>
    <mergeCell ref="L28:P28"/>
    <mergeCell ref="W28:AE28"/>
    <mergeCell ref="AK28:AO28"/>
    <mergeCell ref="D95:H95"/>
    <mergeCell ref="J95:AF95"/>
    <mergeCell ref="AG94:AM94"/>
    <mergeCell ref="AN94:AP94"/>
    <mergeCell ref="K5:AO5"/>
    <mergeCell ref="K6:AO6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AS89:AT91"/>
    <mergeCell ref="AM90:AP90"/>
    <mergeCell ref="C92:G92"/>
    <mergeCell ref="I92:AF92"/>
    <mergeCell ref="AG92:AM92"/>
    <mergeCell ref="AN92:AP92"/>
    <mergeCell ref="AL96:AM96"/>
    <mergeCell ref="AN96:AP96"/>
    <mergeCell ref="L85:AO85"/>
    <mergeCell ref="AM87:AN87"/>
    <mergeCell ref="AM89:AP89"/>
    <mergeCell ref="AN95:AP95"/>
    <mergeCell ref="AG95:AM95"/>
  </mergeCells>
  <hyperlinks>
    <hyperlink ref="A95" location="'SO 03 - Vonkajšie rozvody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59"/>
  <sheetViews>
    <sheetView showGridLines="0" topLeftCell="A113" workbookViewId="0">
      <selection activeCell="J125" sqref="J12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78"/>
    </row>
    <row r="2" spans="1:46" ht="36.950000000000003" customHeight="1">
      <c r="L2" s="306" t="s">
        <v>5</v>
      </c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4" t="s">
        <v>77</v>
      </c>
    </row>
    <row r="3" spans="1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ht="24.95" customHeight="1">
      <c r="B4" s="17"/>
      <c r="D4" s="18" t="s">
        <v>78</v>
      </c>
      <c r="L4" s="17"/>
      <c r="M4" s="79" t="s">
        <v>9</v>
      </c>
      <c r="AT4" s="14" t="s">
        <v>3</v>
      </c>
    </row>
    <row r="5" spans="1:46" ht="6.95" customHeight="1">
      <c r="B5" s="17"/>
      <c r="L5" s="17"/>
    </row>
    <row r="6" spans="1:46" ht="12" customHeight="1">
      <c r="B6" s="17"/>
      <c r="D6" s="23" t="s">
        <v>12</v>
      </c>
      <c r="L6" s="17"/>
    </row>
    <row r="7" spans="1:46" ht="24" customHeight="1">
      <c r="B7" s="17"/>
      <c r="E7" s="320" t="str">
        <f>'Rekapitulácia stavby'!K6</f>
        <v>Komplexná rekonštrukcia stravovacej prevádzky, kuchyne a práčovne vrátane strechy</v>
      </c>
      <c r="F7" s="321"/>
      <c r="G7" s="321"/>
      <c r="H7" s="321"/>
      <c r="L7" s="17"/>
    </row>
    <row r="8" spans="1:46" s="1" customFormat="1" ht="12" customHeight="1">
      <c r="B8" s="26"/>
      <c r="D8" s="23" t="s">
        <v>79</v>
      </c>
      <c r="L8" s="26"/>
    </row>
    <row r="9" spans="1:46" s="1" customFormat="1" ht="36.950000000000003" customHeight="1">
      <c r="B9" s="26"/>
      <c r="E9" s="322" t="s">
        <v>477</v>
      </c>
      <c r="F9" s="317"/>
      <c r="G9" s="317"/>
      <c r="H9" s="317"/>
      <c r="L9" s="26"/>
    </row>
    <row r="10" spans="1:46" s="1" customFormat="1">
      <c r="B10" s="26"/>
      <c r="L10" s="26"/>
    </row>
    <row r="11" spans="1:46" s="1" customFormat="1" ht="12" customHeight="1">
      <c r="B11" s="26"/>
      <c r="D11" s="23" t="s">
        <v>14</v>
      </c>
      <c r="F11" s="21" t="s">
        <v>1</v>
      </c>
      <c r="I11" s="23" t="s">
        <v>15</v>
      </c>
      <c r="J11" s="21" t="s">
        <v>1</v>
      </c>
      <c r="L11" s="26"/>
    </row>
    <row r="12" spans="1:46" s="1" customFormat="1" ht="12" customHeight="1">
      <c r="B12" s="26"/>
      <c r="D12" s="23" t="s">
        <v>16</v>
      </c>
      <c r="F12" s="160" t="s">
        <v>476</v>
      </c>
      <c r="I12" s="23" t="s">
        <v>17</v>
      </c>
      <c r="J12" s="46">
        <f>'Rekapitulácia stavby'!AN8</f>
        <v>0</v>
      </c>
      <c r="L12" s="26"/>
    </row>
    <row r="13" spans="1:46" s="1" customFormat="1" ht="10.9" customHeight="1">
      <c r="B13" s="26"/>
      <c r="L13" s="26"/>
    </row>
    <row r="14" spans="1:46" s="1" customFormat="1" ht="12" customHeight="1">
      <c r="B14" s="26"/>
      <c r="D14" s="23" t="s">
        <v>18</v>
      </c>
      <c r="I14" s="23" t="s">
        <v>19</v>
      </c>
      <c r="J14" s="21" t="str">
        <f>IF('Rekapitulácia stavby'!AN10="","",'Rekapitulácia stavby'!AN10)</f>
        <v/>
      </c>
      <c r="L14" s="26"/>
    </row>
    <row r="15" spans="1:46" s="1" customFormat="1" ht="18" customHeight="1">
      <c r="B15" s="26"/>
      <c r="E15" s="21" t="str">
        <f>IF('Rekapitulácia stavby'!E11="","",'Rekapitulácia stavby'!E11)</f>
        <v/>
      </c>
      <c r="I15" s="23" t="s">
        <v>21</v>
      </c>
      <c r="J15" s="21" t="str">
        <f>IF('Rekapitulácia stavby'!AN11="","",'Rekapitulácia stavby'!AN11)</f>
        <v/>
      </c>
      <c r="L15" s="26"/>
    </row>
    <row r="16" spans="1:46" s="1" customFormat="1" ht="6.95" customHeight="1">
      <c r="B16" s="26"/>
      <c r="L16" s="26"/>
    </row>
    <row r="17" spans="2:12" s="1" customFormat="1" ht="12" customHeight="1">
      <c r="B17" s="26"/>
      <c r="D17" s="23" t="s">
        <v>22</v>
      </c>
      <c r="I17" s="23" t="s">
        <v>19</v>
      </c>
      <c r="J17" s="21" t="str">
        <f>'Rekapitulácia stavby'!AN13</f>
        <v/>
      </c>
      <c r="L17" s="26"/>
    </row>
    <row r="18" spans="2:12" s="1" customFormat="1" ht="18" customHeight="1">
      <c r="B18" s="26"/>
      <c r="E18" s="296" t="str">
        <f>'Rekapitulácia stavby'!E14</f>
        <v/>
      </c>
      <c r="F18" s="296"/>
      <c r="G18" s="296"/>
      <c r="H18" s="296"/>
      <c r="I18" s="23" t="s">
        <v>21</v>
      </c>
      <c r="J18" s="21" t="str">
        <f>'Rekapitulácia stavby'!AN14</f>
        <v/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 t="s">
        <v>23</v>
      </c>
      <c r="F20" s="161" t="s">
        <v>475</v>
      </c>
      <c r="I20" s="23" t="s">
        <v>19</v>
      </c>
      <c r="J20" s="21" t="str">
        <f>IF('Rekapitulácia stavby'!AN16="","",'Rekapitulácia stavby'!AN16)</f>
        <v/>
      </c>
      <c r="L20" s="26"/>
    </row>
    <row r="21" spans="2:12" s="1" customFormat="1" ht="18" customHeight="1">
      <c r="B21" s="26"/>
      <c r="E21" s="21" t="str">
        <f>IF('Rekapitulácia stavby'!E17="","",'Rekapitulácia stavby'!E17)</f>
        <v/>
      </c>
      <c r="I21" s="23" t="s">
        <v>21</v>
      </c>
      <c r="J21" s="21" t="str">
        <f>IF('Rekapitulácia stavby'!AN17="","",'Rekapitulácia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 t="s">
        <v>26</v>
      </c>
      <c r="I23" s="23" t="s">
        <v>19</v>
      </c>
      <c r="J23" s="21" t="str">
        <f>IF('Rekapitulácia stavby'!AN19="","",'Rekapitulácia stavby'!AN19)</f>
        <v/>
      </c>
      <c r="L23" s="26"/>
    </row>
    <row r="24" spans="2:12" s="1" customFormat="1" ht="18" customHeight="1">
      <c r="B24" s="26"/>
      <c r="E24" s="21" t="str">
        <f>IF('Rekapitulácia stavby'!E20="","",'Rekapitulácia stavby'!E20)</f>
        <v/>
      </c>
      <c r="I24" s="23" t="s">
        <v>21</v>
      </c>
      <c r="J24" s="21" t="str">
        <f>IF('Rekapitulácia stavby'!AN20="","",'Rekapitulácia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27</v>
      </c>
      <c r="L26" s="26"/>
    </row>
    <row r="27" spans="2:12" s="7" customFormat="1" ht="16.5" customHeight="1">
      <c r="B27" s="80"/>
      <c r="E27" s="307" t="s">
        <v>1</v>
      </c>
      <c r="F27" s="307"/>
      <c r="G27" s="307"/>
      <c r="H27" s="307"/>
      <c r="L27" s="80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7"/>
      <c r="E29" s="47"/>
      <c r="F29" s="47"/>
      <c r="G29" s="47"/>
      <c r="H29" s="47"/>
      <c r="I29" s="47"/>
      <c r="J29" s="47"/>
      <c r="K29" s="47"/>
      <c r="L29" s="26"/>
    </row>
    <row r="30" spans="2:12" s="1" customFormat="1" ht="25.35" customHeight="1">
      <c r="B30" s="26"/>
      <c r="D30" s="81" t="s">
        <v>28</v>
      </c>
      <c r="J30" s="60">
        <f>ROUND(J131, 2)</f>
        <v>0</v>
      </c>
      <c r="L30" s="26"/>
    </row>
    <row r="31" spans="2:12" s="1" customFormat="1" ht="6.95" customHeight="1">
      <c r="B31" s="26"/>
      <c r="D31" s="47"/>
      <c r="E31" s="47"/>
      <c r="F31" s="47"/>
      <c r="G31" s="47"/>
      <c r="H31" s="47"/>
      <c r="I31" s="47"/>
      <c r="J31" s="47"/>
      <c r="K31" s="47"/>
      <c r="L31" s="26"/>
    </row>
    <row r="32" spans="2:12" s="1" customFormat="1" ht="14.45" customHeight="1">
      <c r="B32" s="26"/>
      <c r="F32" s="29" t="s">
        <v>30</v>
      </c>
      <c r="I32" s="29" t="s">
        <v>29</v>
      </c>
      <c r="J32" s="29" t="s">
        <v>31</v>
      </c>
      <c r="L32" s="26"/>
    </row>
    <row r="33" spans="2:12" s="1" customFormat="1" ht="14.45" customHeight="1">
      <c r="B33" s="26"/>
      <c r="D33" s="82" t="s">
        <v>32</v>
      </c>
      <c r="E33" s="23" t="s">
        <v>33</v>
      </c>
      <c r="F33" s="83">
        <f>ROUND((SUM(BE131:BE258)),  2)</f>
        <v>0</v>
      </c>
      <c r="I33" s="84">
        <v>0.2</v>
      </c>
      <c r="J33" s="83">
        <f>ROUND(((SUM(BE131:BE258))*I33),  2)</f>
        <v>0</v>
      </c>
      <c r="L33" s="26"/>
    </row>
    <row r="34" spans="2:12" s="1" customFormat="1" ht="14.45" customHeight="1">
      <c r="B34" s="26"/>
      <c r="E34" s="23" t="s">
        <v>34</v>
      </c>
      <c r="F34" s="83">
        <f>ROUND((SUM(BF131:BF258)),  2)</f>
        <v>0</v>
      </c>
      <c r="I34" s="84">
        <v>0.2</v>
      </c>
      <c r="J34" s="83">
        <f>ROUND(((SUM(BF131:BF258))*I34),  2)</f>
        <v>0</v>
      </c>
      <c r="L34" s="26"/>
    </row>
    <row r="35" spans="2:12" s="1" customFormat="1" ht="14.45" hidden="1" customHeight="1">
      <c r="B35" s="26"/>
      <c r="E35" s="23" t="s">
        <v>35</v>
      </c>
      <c r="F35" s="83">
        <f>ROUND((SUM(BG131:BG258)),  2)</f>
        <v>0</v>
      </c>
      <c r="I35" s="84">
        <v>0.2</v>
      </c>
      <c r="J35" s="83">
        <f>0</f>
        <v>0</v>
      </c>
      <c r="L35" s="26"/>
    </row>
    <row r="36" spans="2:12" s="1" customFormat="1" ht="14.45" hidden="1" customHeight="1">
      <c r="B36" s="26"/>
      <c r="E36" s="23" t="s">
        <v>36</v>
      </c>
      <c r="F36" s="83">
        <f>ROUND((SUM(BH131:BH258)),  2)</f>
        <v>0</v>
      </c>
      <c r="I36" s="84">
        <v>0.2</v>
      </c>
      <c r="J36" s="83">
        <f>0</f>
        <v>0</v>
      </c>
      <c r="L36" s="26"/>
    </row>
    <row r="37" spans="2:12" s="1" customFormat="1" ht="14.45" hidden="1" customHeight="1">
      <c r="B37" s="26"/>
      <c r="E37" s="23" t="s">
        <v>37</v>
      </c>
      <c r="F37" s="83">
        <f>ROUND((SUM(BI131:BI258)),  2)</f>
        <v>0</v>
      </c>
      <c r="I37" s="84">
        <v>0</v>
      </c>
      <c r="J37" s="83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5"/>
      <c r="D39" s="86" t="s">
        <v>38</v>
      </c>
      <c r="E39" s="51"/>
      <c r="F39" s="51"/>
      <c r="G39" s="87" t="s">
        <v>39</v>
      </c>
      <c r="H39" s="88" t="s">
        <v>40</v>
      </c>
      <c r="I39" s="51"/>
      <c r="J39" s="89">
        <f>SUM(J30:J37)</f>
        <v>0</v>
      </c>
      <c r="K39" s="90"/>
      <c r="L39" s="26"/>
    </row>
    <row r="40" spans="2:12" s="1" customFormat="1" ht="14.45" customHeight="1">
      <c r="B40" s="26"/>
      <c r="L40" s="26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6"/>
      <c r="D50" s="35" t="s">
        <v>41</v>
      </c>
      <c r="E50" s="36"/>
      <c r="F50" s="36"/>
      <c r="G50" s="35" t="s">
        <v>42</v>
      </c>
      <c r="H50" s="36"/>
      <c r="I50" s="36"/>
      <c r="J50" s="36"/>
      <c r="K50" s="36"/>
      <c r="L50" s="26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6"/>
      <c r="D61" s="37" t="s">
        <v>43</v>
      </c>
      <c r="E61" s="28"/>
      <c r="F61" s="91" t="s">
        <v>44</v>
      </c>
      <c r="G61" s="37" t="s">
        <v>43</v>
      </c>
      <c r="H61" s="28"/>
      <c r="I61" s="28"/>
      <c r="J61" s="92" t="s">
        <v>44</v>
      </c>
      <c r="K61" s="28"/>
      <c r="L61" s="26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6"/>
      <c r="D65" s="35" t="s">
        <v>45</v>
      </c>
      <c r="E65" s="36"/>
      <c r="F65" s="36"/>
      <c r="G65" s="35" t="s">
        <v>46</v>
      </c>
      <c r="H65" s="36"/>
      <c r="I65" s="36"/>
      <c r="J65" s="36"/>
      <c r="K65" s="36"/>
      <c r="L65" s="26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6"/>
      <c r="D76" s="37" t="s">
        <v>43</v>
      </c>
      <c r="E76" s="28"/>
      <c r="F76" s="91" t="s">
        <v>44</v>
      </c>
      <c r="G76" s="37" t="s">
        <v>43</v>
      </c>
      <c r="H76" s="28"/>
      <c r="I76" s="28"/>
      <c r="J76" s="92" t="s">
        <v>44</v>
      </c>
      <c r="K76" s="28"/>
      <c r="L76" s="26"/>
    </row>
    <row r="77" spans="2:12" s="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6"/>
    </row>
    <row r="81" spans="2:47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6"/>
    </row>
    <row r="82" spans="2:47" s="1" customFormat="1" ht="24.95" customHeight="1">
      <c r="B82" s="26"/>
      <c r="C82" s="18" t="s">
        <v>80</v>
      </c>
      <c r="L82" s="26"/>
    </row>
    <row r="83" spans="2:47" s="1" customFormat="1" ht="6.95" customHeight="1">
      <c r="B83" s="26"/>
      <c r="L83" s="26"/>
    </row>
    <row r="84" spans="2:47" s="1" customFormat="1" ht="12" customHeight="1">
      <c r="B84" s="26"/>
      <c r="C84" s="23" t="s">
        <v>12</v>
      </c>
      <c r="L84" s="26"/>
    </row>
    <row r="85" spans="2:47" s="1" customFormat="1" ht="25.15" customHeight="1">
      <c r="B85" s="26"/>
      <c r="E85" s="318" t="str">
        <f>E7</f>
        <v>Komplexná rekonštrukcia stravovacej prevádzky, kuchyne a práčovne vrátane strechy</v>
      </c>
      <c r="F85" s="319"/>
      <c r="G85" s="319"/>
      <c r="H85" s="319"/>
      <c r="L85" s="26"/>
    </row>
    <row r="86" spans="2:47" s="1" customFormat="1" ht="12" customHeight="1">
      <c r="B86" s="26"/>
      <c r="C86" s="23" t="s">
        <v>79</v>
      </c>
      <c r="L86" s="26"/>
    </row>
    <row r="87" spans="2:47" s="1" customFormat="1" ht="16.5" customHeight="1">
      <c r="B87" s="26"/>
      <c r="E87" s="276" t="str">
        <f>E9</f>
        <v>SO3 Vonkajšie rozvody plynu</v>
      </c>
      <c r="F87" s="317"/>
      <c r="G87" s="317"/>
      <c r="H87" s="317"/>
      <c r="L87" s="26"/>
    </row>
    <row r="88" spans="2:47" s="1" customFormat="1" ht="6.95" customHeight="1">
      <c r="B88" s="26"/>
      <c r="L88" s="26"/>
    </row>
    <row r="89" spans="2:47" s="1" customFormat="1" ht="12" customHeight="1">
      <c r="B89" s="26"/>
      <c r="C89" s="23" t="s">
        <v>16</v>
      </c>
      <c r="F89" s="21" t="str">
        <f>F12</f>
        <v>Myjava, Staromyjavská 59</v>
      </c>
      <c r="I89" s="23" t="s">
        <v>17</v>
      </c>
      <c r="J89" s="46">
        <f>IF(J12="","",J12)</f>
        <v>0</v>
      </c>
      <c r="L89" s="26"/>
    </row>
    <row r="90" spans="2:47" s="1" customFormat="1" ht="6.95" customHeight="1">
      <c r="B90" s="26"/>
      <c r="L90" s="26"/>
    </row>
    <row r="91" spans="2:47" s="1" customFormat="1" ht="25.15" customHeight="1">
      <c r="B91" s="26"/>
      <c r="C91" s="23" t="s">
        <v>18</v>
      </c>
      <c r="F91" s="21" t="str">
        <f>E15</f>
        <v/>
      </c>
      <c r="I91" s="23" t="s">
        <v>23</v>
      </c>
      <c r="J91" s="162" t="s">
        <v>475</v>
      </c>
      <c r="L91" s="26"/>
    </row>
    <row r="92" spans="2:47" s="1" customFormat="1" ht="15.2" customHeight="1">
      <c r="B92" s="26"/>
      <c r="C92" s="23" t="s">
        <v>22</v>
      </c>
      <c r="F92" s="21" t="str">
        <f>IF(E18="","",E18)</f>
        <v/>
      </c>
      <c r="I92" s="23" t="s">
        <v>26</v>
      </c>
      <c r="J92" s="24" t="str">
        <f>E24</f>
        <v/>
      </c>
      <c r="L92" s="26"/>
    </row>
    <row r="93" spans="2:47" s="1" customFormat="1" ht="10.35" customHeight="1">
      <c r="B93" s="26"/>
      <c r="L93" s="26"/>
    </row>
    <row r="94" spans="2:47" s="1" customFormat="1" ht="29.25" customHeight="1">
      <c r="B94" s="26"/>
      <c r="C94" s="93" t="s">
        <v>81</v>
      </c>
      <c r="D94" s="85"/>
      <c r="E94" s="85"/>
      <c r="F94" s="85"/>
      <c r="G94" s="85"/>
      <c r="H94" s="85"/>
      <c r="I94" s="85"/>
      <c r="J94" s="94" t="s">
        <v>82</v>
      </c>
      <c r="K94" s="85"/>
      <c r="L94" s="26"/>
    </row>
    <row r="95" spans="2:47" s="1" customFormat="1" ht="10.35" customHeight="1">
      <c r="B95" s="26"/>
      <c r="L95" s="26"/>
    </row>
    <row r="96" spans="2:47" s="1" customFormat="1" ht="22.9" customHeight="1">
      <c r="B96" s="26"/>
      <c r="C96" s="95" t="s">
        <v>83</v>
      </c>
      <c r="J96" s="60">
        <f>J131</f>
        <v>0</v>
      </c>
      <c r="L96" s="26"/>
      <c r="AU96" s="14" t="s">
        <v>84</v>
      </c>
    </row>
    <row r="97" spans="2:12" s="8" customFormat="1" ht="24.95" customHeight="1">
      <c r="B97" s="96"/>
      <c r="D97" s="97" t="s">
        <v>85</v>
      </c>
      <c r="E97" s="98"/>
      <c r="F97" s="98"/>
      <c r="G97" s="98"/>
      <c r="H97" s="98"/>
      <c r="I97" s="98"/>
      <c r="J97" s="99">
        <f>J132</f>
        <v>0</v>
      </c>
      <c r="L97" s="96"/>
    </row>
    <row r="98" spans="2:12" s="9" customFormat="1" ht="19.899999999999999" customHeight="1">
      <c r="B98" s="100"/>
      <c r="D98" s="101" t="s">
        <v>86</v>
      </c>
      <c r="E98" s="102"/>
      <c r="F98" s="102"/>
      <c r="G98" s="102"/>
      <c r="H98" s="102"/>
      <c r="I98" s="102"/>
      <c r="J98" s="103">
        <f>J133</f>
        <v>0</v>
      </c>
      <c r="L98" s="100"/>
    </row>
    <row r="99" spans="2:12" s="9" customFormat="1" ht="19.899999999999999" customHeight="1">
      <c r="B99" s="100"/>
      <c r="D99" s="101" t="s">
        <v>87</v>
      </c>
      <c r="E99" s="102"/>
      <c r="F99" s="102"/>
      <c r="G99" s="102"/>
      <c r="H99" s="102"/>
      <c r="I99" s="102"/>
      <c r="J99" s="103">
        <f>J150</f>
        <v>0</v>
      </c>
      <c r="L99" s="100"/>
    </row>
    <row r="100" spans="2:12" s="9" customFormat="1" ht="19.899999999999999" customHeight="1">
      <c r="B100" s="100"/>
      <c r="D100" s="101" t="s">
        <v>88</v>
      </c>
      <c r="E100" s="102"/>
      <c r="F100" s="102"/>
      <c r="G100" s="102"/>
      <c r="H100" s="102"/>
      <c r="I100" s="102"/>
      <c r="J100" s="103">
        <f>J152</f>
        <v>0</v>
      </c>
      <c r="L100" s="100"/>
    </row>
    <row r="101" spans="2:12" s="9" customFormat="1" ht="19.899999999999999" customHeight="1">
      <c r="B101" s="100"/>
      <c r="D101" s="101" t="s">
        <v>89</v>
      </c>
      <c r="E101" s="102"/>
      <c r="F101" s="102"/>
      <c r="G101" s="102"/>
      <c r="H101" s="102"/>
      <c r="I101" s="102"/>
      <c r="J101" s="103">
        <f>J156</f>
        <v>0</v>
      </c>
      <c r="L101" s="100"/>
    </row>
    <row r="102" spans="2:12" s="9" customFormat="1" ht="19.899999999999999" customHeight="1">
      <c r="B102" s="100"/>
      <c r="D102" s="101" t="s">
        <v>90</v>
      </c>
      <c r="E102" s="102"/>
      <c r="F102" s="102"/>
      <c r="G102" s="102"/>
      <c r="H102" s="102"/>
      <c r="I102" s="102"/>
      <c r="J102" s="103">
        <f>J162</f>
        <v>0</v>
      </c>
      <c r="L102" s="100"/>
    </row>
    <row r="103" spans="2:12" s="9" customFormat="1" ht="19.899999999999999" customHeight="1">
      <c r="B103" s="100"/>
      <c r="D103" s="101" t="s">
        <v>91</v>
      </c>
      <c r="E103" s="102"/>
      <c r="F103" s="102"/>
      <c r="G103" s="102"/>
      <c r="H103" s="102"/>
      <c r="I103" s="102"/>
      <c r="J103" s="103">
        <f>J172</f>
        <v>0</v>
      </c>
      <c r="L103" s="100"/>
    </row>
    <row r="104" spans="2:12" s="9" customFormat="1" ht="19.899999999999999" customHeight="1">
      <c r="B104" s="100"/>
      <c r="D104" s="101" t="s">
        <v>92</v>
      </c>
      <c r="E104" s="102"/>
      <c r="F104" s="102"/>
      <c r="G104" s="102"/>
      <c r="H104" s="102"/>
      <c r="I104" s="102"/>
      <c r="J104" s="103">
        <f>J182</f>
        <v>0</v>
      </c>
      <c r="L104" s="100"/>
    </row>
    <row r="105" spans="2:12" s="8" customFormat="1" ht="24.95" customHeight="1">
      <c r="B105" s="96"/>
      <c r="D105" s="97" t="s">
        <v>93</v>
      </c>
      <c r="E105" s="98"/>
      <c r="F105" s="98"/>
      <c r="G105" s="98"/>
      <c r="H105" s="98"/>
      <c r="I105" s="98"/>
      <c r="J105" s="99">
        <f>J184</f>
        <v>0</v>
      </c>
      <c r="L105" s="96"/>
    </row>
    <row r="106" spans="2:12" s="9" customFormat="1" ht="19.899999999999999" customHeight="1">
      <c r="B106" s="100"/>
      <c r="D106" s="101" t="s">
        <v>94</v>
      </c>
      <c r="E106" s="102"/>
      <c r="F106" s="102"/>
      <c r="G106" s="102"/>
      <c r="H106" s="102"/>
      <c r="I106" s="102"/>
      <c r="J106" s="103">
        <f>J185</f>
        <v>0</v>
      </c>
      <c r="L106" s="100"/>
    </row>
    <row r="107" spans="2:12" s="9" customFormat="1" ht="19.899999999999999" customHeight="1">
      <c r="B107" s="100"/>
      <c r="D107" s="101" t="s">
        <v>95</v>
      </c>
      <c r="E107" s="102"/>
      <c r="F107" s="102"/>
      <c r="G107" s="102"/>
      <c r="H107" s="102"/>
      <c r="I107" s="102"/>
      <c r="J107" s="103">
        <f>J231</f>
        <v>0</v>
      </c>
      <c r="L107" s="100"/>
    </row>
    <row r="108" spans="2:12" s="9" customFormat="1" ht="19.899999999999999" customHeight="1">
      <c r="B108" s="100"/>
      <c r="D108" s="101" t="s">
        <v>96</v>
      </c>
      <c r="E108" s="102"/>
      <c r="F108" s="102"/>
      <c r="G108" s="102"/>
      <c r="H108" s="102"/>
      <c r="I108" s="102"/>
      <c r="J108" s="103">
        <f>J244</f>
        <v>0</v>
      </c>
      <c r="L108" s="100"/>
    </row>
    <row r="109" spans="2:12" s="8" customFormat="1" ht="24.95" customHeight="1">
      <c r="B109" s="96"/>
      <c r="D109" s="97" t="s">
        <v>97</v>
      </c>
      <c r="E109" s="98"/>
      <c r="F109" s="98"/>
      <c r="G109" s="98"/>
      <c r="H109" s="98"/>
      <c r="I109" s="98"/>
      <c r="J109" s="99">
        <f>J246</f>
        <v>0</v>
      </c>
      <c r="L109" s="96"/>
    </row>
    <row r="110" spans="2:12" s="9" customFormat="1" ht="19.899999999999999" customHeight="1">
      <c r="B110" s="100"/>
      <c r="D110" s="101" t="s">
        <v>98</v>
      </c>
      <c r="E110" s="102"/>
      <c r="F110" s="102"/>
      <c r="G110" s="102"/>
      <c r="H110" s="102"/>
      <c r="I110" s="102"/>
      <c r="J110" s="103">
        <f>J247</f>
        <v>0</v>
      </c>
      <c r="L110" s="100"/>
    </row>
    <row r="111" spans="2:12" s="8" customFormat="1" ht="24.95" customHeight="1">
      <c r="B111" s="96"/>
      <c r="D111" s="97" t="s">
        <v>99</v>
      </c>
      <c r="E111" s="98"/>
      <c r="F111" s="98"/>
      <c r="G111" s="98"/>
      <c r="H111" s="98"/>
      <c r="I111" s="98"/>
      <c r="J111" s="99">
        <f>J255</f>
        <v>0</v>
      </c>
      <c r="L111" s="96"/>
    </row>
    <row r="112" spans="2:12" s="1" customFormat="1" ht="21.75" customHeight="1">
      <c r="B112" s="26"/>
      <c r="L112" s="26"/>
    </row>
    <row r="113" spans="2:12" s="1" customFormat="1" ht="6.95" customHeight="1"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26"/>
    </row>
    <row r="117" spans="2:12" s="1" customFormat="1" ht="6.95" customHeight="1"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26"/>
    </row>
    <row r="118" spans="2:12" s="1" customFormat="1" ht="24.95" customHeight="1">
      <c r="B118" s="26"/>
      <c r="C118" s="18" t="s">
        <v>100</v>
      </c>
      <c r="L118" s="26"/>
    </row>
    <row r="119" spans="2:12" s="1" customFormat="1" ht="6.95" customHeight="1">
      <c r="B119" s="26"/>
      <c r="L119" s="26"/>
    </row>
    <row r="120" spans="2:12" s="1" customFormat="1" ht="12" customHeight="1">
      <c r="B120" s="26"/>
      <c r="C120" s="23" t="s">
        <v>12</v>
      </c>
      <c r="L120" s="26"/>
    </row>
    <row r="121" spans="2:12" s="1" customFormat="1" ht="25.9" customHeight="1">
      <c r="B121" s="26"/>
      <c r="E121" s="318" t="str">
        <f>E7</f>
        <v>Komplexná rekonštrukcia stravovacej prevádzky, kuchyne a práčovne vrátane strechy</v>
      </c>
      <c r="F121" s="319"/>
      <c r="G121" s="319"/>
      <c r="H121" s="319"/>
      <c r="L121" s="26"/>
    </row>
    <row r="122" spans="2:12" s="1" customFormat="1" ht="12" customHeight="1">
      <c r="B122" s="26"/>
      <c r="C122" s="23" t="s">
        <v>79</v>
      </c>
      <c r="L122" s="26"/>
    </row>
    <row r="123" spans="2:12" s="1" customFormat="1" ht="16.5" customHeight="1">
      <c r="B123" s="26"/>
      <c r="E123" s="276" t="str">
        <f>E9</f>
        <v>SO3 Vonkajšie rozvody plynu</v>
      </c>
      <c r="F123" s="317"/>
      <c r="G123" s="317"/>
      <c r="H123" s="317"/>
      <c r="L123" s="26"/>
    </row>
    <row r="124" spans="2:12" s="1" customFormat="1" ht="6.95" customHeight="1">
      <c r="B124" s="26"/>
      <c r="L124" s="26"/>
    </row>
    <row r="125" spans="2:12" s="1" customFormat="1" ht="12" customHeight="1">
      <c r="B125" s="26"/>
      <c r="C125" s="23" t="s">
        <v>16</v>
      </c>
      <c r="F125" s="21" t="str">
        <f>F12</f>
        <v>Myjava, Staromyjavská 59</v>
      </c>
      <c r="I125" s="23" t="s">
        <v>17</v>
      </c>
      <c r="J125" s="46"/>
      <c r="L125" s="26"/>
    </row>
    <row r="126" spans="2:12" s="1" customFormat="1" ht="6.95" customHeight="1">
      <c r="B126" s="26"/>
      <c r="L126" s="26"/>
    </row>
    <row r="127" spans="2:12" s="1" customFormat="1" ht="26.45" customHeight="1">
      <c r="B127" s="26"/>
      <c r="C127" s="23" t="s">
        <v>18</v>
      </c>
      <c r="F127" s="21" t="str">
        <f>E15</f>
        <v/>
      </c>
      <c r="I127" s="23" t="s">
        <v>23</v>
      </c>
      <c r="J127" s="162" t="s">
        <v>475</v>
      </c>
      <c r="L127" s="26"/>
    </row>
    <row r="128" spans="2:12" s="1" customFormat="1" ht="15.2" customHeight="1">
      <c r="B128" s="26"/>
      <c r="C128" s="23" t="s">
        <v>22</v>
      </c>
      <c r="F128" s="21" t="str">
        <f>IF(E18="","",E18)</f>
        <v/>
      </c>
      <c r="I128" s="23" t="s">
        <v>26</v>
      </c>
      <c r="J128" s="24" t="str">
        <f>E24</f>
        <v/>
      </c>
      <c r="L128" s="26"/>
    </row>
    <row r="129" spans="2:65" s="1" customFormat="1" ht="10.35" customHeight="1">
      <c r="B129" s="26"/>
      <c r="L129" s="26"/>
    </row>
    <row r="130" spans="2:65" s="10" customFormat="1" ht="29.25" customHeight="1">
      <c r="B130" s="104"/>
      <c r="C130" s="105" t="s">
        <v>101</v>
      </c>
      <c r="D130" s="106" t="s">
        <v>53</v>
      </c>
      <c r="E130" s="106" t="s">
        <v>49</v>
      </c>
      <c r="F130" s="106" t="s">
        <v>50</v>
      </c>
      <c r="G130" s="106" t="s">
        <v>102</v>
      </c>
      <c r="H130" s="106" t="s">
        <v>103</v>
      </c>
      <c r="I130" s="106" t="s">
        <v>104</v>
      </c>
      <c r="J130" s="107" t="s">
        <v>82</v>
      </c>
      <c r="K130" s="108" t="s">
        <v>105</v>
      </c>
      <c r="L130" s="104"/>
      <c r="M130" s="53" t="s">
        <v>1</v>
      </c>
      <c r="N130" s="54" t="s">
        <v>32</v>
      </c>
      <c r="O130" s="54" t="s">
        <v>106</v>
      </c>
      <c r="P130" s="54" t="s">
        <v>107</v>
      </c>
      <c r="Q130" s="54" t="s">
        <v>108</v>
      </c>
      <c r="R130" s="54" t="s">
        <v>109</v>
      </c>
      <c r="S130" s="54" t="s">
        <v>110</v>
      </c>
      <c r="T130" s="55" t="s">
        <v>111</v>
      </c>
    </row>
    <row r="131" spans="2:65" s="1" customFormat="1" ht="22.9" customHeight="1">
      <c r="B131" s="26"/>
      <c r="C131" s="58" t="s">
        <v>83</v>
      </c>
      <c r="J131" s="109">
        <f>BK131</f>
        <v>0</v>
      </c>
      <c r="L131" s="26"/>
      <c r="M131" s="56"/>
      <c r="N131" s="47"/>
      <c r="O131" s="47"/>
      <c r="P131" s="110">
        <f>P132+P184+P246+P255</f>
        <v>363.98636599905399</v>
      </c>
      <c r="Q131" s="47"/>
      <c r="R131" s="110">
        <f>R132+R184+R246+R255</f>
        <v>144.2081292</v>
      </c>
      <c r="S131" s="47"/>
      <c r="T131" s="111">
        <f>T132+T184+T246+T255</f>
        <v>0.26579999999999998</v>
      </c>
      <c r="AT131" s="14" t="s">
        <v>67</v>
      </c>
      <c r="AU131" s="14" t="s">
        <v>84</v>
      </c>
      <c r="BK131" s="112">
        <f>BK132+BK184+BK246+BK255</f>
        <v>0</v>
      </c>
    </row>
    <row r="132" spans="2:65" s="11" customFormat="1" ht="25.9" customHeight="1">
      <c r="B132" s="113"/>
      <c r="D132" s="114" t="s">
        <v>67</v>
      </c>
      <c r="E132" s="115" t="s">
        <v>112</v>
      </c>
      <c r="F132" s="115" t="s">
        <v>113</v>
      </c>
      <c r="J132" s="116">
        <f>BK132</f>
        <v>0</v>
      </c>
      <c r="L132" s="113"/>
      <c r="M132" s="117"/>
      <c r="N132" s="118"/>
      <c r="O132" s="118"/>
      <c r="P132" s="119">
        <f>P133+P150+P152+P156+P162+P172+P182</f>
        <v>239.04419300000001</v>
      </c>
      <c r="Q132" s="118"/>
      <c r="R132" s="119">
        <f>R133+R150+R152+R156+R162+R172+R182</f>
        <v>143.93113790000001</v>
      </c>
      <c r="S132" s="118"/>
      <c r="T132" s="120">
        <f>T133+T150+T152+T156+T162+T172+T182</f>
        <v>0</v>
      </c>
      <c r="AR132" s="114" t="s">
        <v>76</v>
      </c>
      <c r="AT132" s="121" t="s">
        <v>67</v>
      </c>
      <c r="AU132" s="121" t="s">
        <v>68</v>
      </c>
      <c r="AY132" s="114" t="s">
        <v>114</v>
      </c>
      <c r="BK132" s="122">
        <f>BK133+BK150+BK152+BK156+BK162+BK172+BK182</f>
        <v>0</v>
      </c>
    </row>
    <row r="133" spans="2:65" s="11" customFormat="1" ht="22.9" customHeight="1">
      <c r="B133" s="113"/>
      <c r="D133" s="114" t="s">
        <v>67</v>
      </c>
      <c r="E133" s="123" t="s">
        <v>76</v>
      </c>
      <c r="F133" s="123" t="s">
        <v>115</v>
      </c>
      <c r="J133" s="124">
        <f>BK133</f>
        <v>0</v>
      </c>
      <c r="L133" s="113"/>
      <c r="M133" s="117"/>
      <c r="N133" s="118"/>
      <c r="O133" s="118"/>
      <c r="P133" s="119">
        <f>SUM(P134:P149)</f>
        <v>109.60050000000001</v>
      </c>
      <c r="Q133" s="118"/>
      <c r="R133" s="119">
        <f>SUM(R134:R149)</f>
        <v>14.163629999999999</v>
      </c>
      <c r="S133" s="118"/>
      <c r="T133" s="120">
        <f>SUM(T134:T149)</f>
        <v>0</v>
      </c>
      <c r="AR133" s="114" t="s">
        <v>76</v>
      </c>
      <c r="AT133" s="121" t="s">
        <v>67</v>
      </c>
      <c r="AU133" s="121" t="s">
        <v>76</v>
      </c>
      <c r="AY133" s="114" t="s">
        <v>114</v>
      </c>
      <c r="BK133" s="122">
        <f>SUM(BK134:BK149)</f>
        <v>0</v>
      </c>
    </row>
    <row r="134" spans="2:65" s="1" customFormat="1" ht="24" customHeight="1">
      <c r="B134" s="125"/>
      <c r="C134" s="126" t="s">
        <v>76</v>
      </c>
      <c r="D134" s="311" t="s">
        <v>117</v>
      </c>
      <c r="E134" s="312"/>
      <c r="F134" s="313"/>
      <c r="G134" s="128" t="s">
        <v>118</v>
      </c>
      <c r="H134" s="129">
        <v>70</v>
      </c>
      <c r="I134" s="129">
        <v>0</v>
      </c>
      <c r="J134" s="129">
        <f t="shared" ref="J134:J149" si="0">ROUND(I134*H134,3)</f>
        <v>0</v>
      </c>
      <c r="K134" s="127" t="s">
        <v>1</v>
      </c>
      <c r="L134" s="26"/>
      <c r="M134" s="130" t="s">
        <v>1</v>
      </c>
      <c r="N134" s="131" t="s">
        <v>34</v>
      </c>
      <c r="O134" s="132">
        <v>0</v>
      </c>
      <c r="P134" s="132">
        <f t="shared" ref="P134:P149" si="1">O134*H134</f>
        <v>0</v>
      </c>
      <c r="Q134" s="132">
        <v>0</v>
      </c>
      <c r="R134" s="132">
        <f t="shared" ref="R134:R149" si="2">Q134*H134</f>
        <v>0</v>
      </c>
      <c r="S134" s="132">
        <v>0</v>
      </c>
      <c r="T134" s="133">
        <f t="shared" ref="T134:T149" si="3">S134*H134</f>
        <v>0</v>
      </c>
      <c r="AR134" s="134" t="s">
        <v>119</v>
      </c>
      <c r="AT134" s="134" t="s">
        <v>116</v>
      </c>
      <c r="AU134" s="134" t="s">
        <v>120</v>
      </c>
      <c r="AY134" s="14" t="s">
        <v>114</v>
      </c>
      <c r="BE134" s="135">
        <f t="shared" ref="BE134:BE149" si="4">IF(N134="základná",J134,0)</f>
        <v>0</v>
      </c>
      <c r="BF134" s="135">
        <f t="shared" ref="BF134:BF149" si="5">IF(N134="znížená",J134,0)</f>
        <v>0</v>
      </c>
      <c r="BG134" s="135">
        <f t="shared" ref="BG134:BG149" si="6">IF(N134="zákl. prenesená",J134,0)</f>
        <v>0</v>
      </c>
      <c r="BH134" s="135">
        <f t="shared" ref="BH134:BH149" si="7">IF(N134="zníž. prenesená",J134,0)</f>
        <v>0</v>
      </c>
      <c r="BI134" s="135">
        <f t="shared" ref="BI134:BI149" si="8">IF(N134="nulová",J134,0)</f>
        <v>0</v>
      </c>
      <c r="BJ134" s="14" t="s">
        <v>120</v>
      </c>
      <c r="BK134" s="136">
        <f t="shared" ref="BK134:BK149" si="9">ROUND(I134*H134,3)</f>
        <v>0</v>
      </c>
      <c r="BL134" s="14" t="s">
        <v>119</v>
      </c>
      <c r="BM134" s="134" t="s">
        <v>121</v>
      </c>
    </row>
    <row r="135" spans="2:65" s="1" customFormat="1" ht="24" customHeight="1">
      <c r="B135" s="125"/>
      <c r="C135" s="126" t="s">
        <v>120</v>
      </c>
      <c r="D135" s="311" t="s">
        <v>122</v>
      </c>
      <c r="E135" s="312"/>
      <c r="F135" s="313"/>
      <c r="G135" s="128" t="s">
        <v>118</v>
      </c>
      <c r="H135" s="129">
        <v>70</v>
      </c>
      <c r="I135" s="129">
        <v>0</v>
      </c>
      <c r="J135" s="129">
        <f t="shared" si="0"/>
        <v>0</v>
      </c>
      <c r="K135" s="127" t="s">
        <v>1</v>
      </c>
      <c r="L135" s="26"/>
      <c r="M135" s="130" t="s">
        <v>1</v>
      </c>
      <c r="N135" s="131" t="s">
        <v>34</v>
      </c>
      <c r="O135" s="132">
        <v>0</v>
      </c>
      <c r="P135" s="132">
        <f t="shared" si="1"/>
        <v>0</v>
      </c>
      <c r="Q135" s="132">
        <v>0</v>
      </c>
      <c r="R135" s="132">
        <f t="shared" si="2"/>
        <v>0</v>
      </c>
      <c r="S135" s="132">
        <v>0</v>
      </c>
      <c r="T135" s="133">
        <f t="shared" si="3"/>
        <v>0</v>
      </c>
      <c r="AR135" s="134" t="s">
        <v>119</v>
      </c>
      <c r="AT135" s="134" t="s">
        <v>116</v>
      </c>
      <c r="AU135" s="134" t="s">
        <v>120</v>
      </c>
      <c r="AY135" s="14" t="s">
        <v>114</v>
      </c>
      <c r="BE135" s="135">
        <f t="shared" si="4"/>
        <v>0</v>
      </c>
      <c r="BF135" s="135">
        <f t="shared" si="5"/>
        <v>0</v>
      </c>
      <c r="BG135" s="135">
        <f t="shared" si="6"/>
        <v>0</v>
      </c>
      <c r="BH135" s="135">
        <f t="shared" si="7"/>
        <v>0</v>
      </c>
      <c r="BI135" s="135">
        <f t="shared" si="8"/>
        <v>0</v>
      </c>
      <c r="BJ135" s="14" t="s">
        <v>120</v>
      </c>
      <c r="BK135" s="136">
        <f t="shared" si="9"/>
        <v>0</v>
      </c>
      <c r="BL135" s="14" t="s">
        <v>119</v>
      </c>
      <c r="BM135" s="134" t="s">
        <v>123</v>
      </c>
    </row>
    <row r="136" spans="2:65" s="1" customFormat="1" ht="16.5" customHeight="1">
      <c r="B136" s="125"/>
      <c r="C136" s="126" t="s">
        <v>124</v>
      </c>
      <c r="D136" s="311" t="s">
        <v>125</v>
      </c>
      <c r="E136" s="312"/>
      <c r="F136" s="313"/>
      <c r="G136" s="128" t="s">
        <v>126</v>
      </c>
      <c r="H136" s="129">
        <v>21</v>
      </c>
      <c r="I136" s="129">
        <v>0</v>
      </c>
      <c r="J136" s="129">
        <f t="shared" si="0"/>
        <v>0</v>
      </c>
      <c r="K136" s="127" t="s">
        <v>127</v>
      </c>
      <c r="L136" s="26"/>
      <c r="M136" s="130" t="s">
        <v>1</v>
      </c>
      <c r="N136" s="131" t="s">
        <v>34</v>
      </c>
      <c r="O136" s="132">
        <v>2.5139999999999998</v>
      </c>
      <c r="P136" s="132">
        <f t="shared" si="1"/>
        <v>52.793999999999997</v>
      </c>
      <c r="Q136" s="132">
        <v>0</v>
      </c>
      <c r="R136" s="132">
        <f t="shared" si="2"/>
        <v>0</v>
      </c>
      <c r="S136" s="132">
        <v>0</v>
      </c>
      <c r="T136" s="133">
        <f t="shared" si="3"/>
        <v>0</v>
      </c>
      <c r="AR136" s="134" t="s">
        <v>119</v>
      </c>
      <c r="AT136" s="134" t="s">
        <v>116</v>
      </c>
      <c r="AU136" s="134" t="s">
        <v>120</v>
      </c>
      <c r="AY136" s="14" t="s">
        <v>114</v>
      </c>
      <c r="BE136" s="135">
        <f t="shared" si="4"/>
        <v>0</v>
      </c>
      <c r="BF136" s="135">
        <f t="shared" si="5"/>
        <v>0</v>
      </c>
      <c r="BG136" s="135">
        <f t="shared" si="6"/>
        <v>0</v>
      </c>
      <c r="BH136" s="135">
        <f t="shared" si="7"/>
        <v>0</v>
      </c>
      <c r="BI136" s="135">
        <f t="shared" si="8"/>
        <v>0</v>
      </c>
      <c r="BJ136" s="14" t="s">
        <v>120</v>
      </c>
      <c r="BK136" s="136">
        <f t="shared" si="9"/>
        <v>0</v>
      </c>
      <c r="BL136" s="14" t="s">
        <v>119</v>
      </c>
      <c r="BM136" s="134" t="s">
        <v>128</v>
      </c>
    </row>
    <row r="137" spans="2:65" s="1" customFormat="1" ht="36" customHeight="1">
      <c r="B137" s="125"/>
      <c r="C137" s="126" t="s">
        <v>119</v>
      </c>
      <c r="D137" s="311" t="s">
        <v>129</v>
      </c>
      <c r="E137" s="312"/>
      <c r="F137" s="313"/>
      <c r="G137" s="128" t="s">
        <v>126</v>
      </c>
      <c r="H137" s="129">
        <v>10.5</v>
      </c>
      <c r="I137" s="129">
        <v>0</v>
      </c>
      <c r="J137" s="129">
        <f t="shared" si="0"/>
        <v>0</v>
      </c>
      <c r="K137" s="127" t="s">
        <v>127</v>
      </c>
      <c r="L137" s="26"/>
      <c r="M137" s="130" t="s">
        <v>1</v>
      </c>
      <c r="N137" s="131" t="s">
        <v>34</v>
      </c>
      <c r="O137" s="132">
        <v>0.61299999999999999</v>
      </c>
      <c r="P137" s="132">
        <f t="shared" si="1"/>
        <v>6.4364999999999997</v>
      </c>
      <c r="Q137" s="132">
        <v>0</v>
      </c>
      <c r="R137" s="132">
        <f t="shared" si="2"/>
        <v>0</v>
      </c>
      <c r="S137" s="132">
        <v>0</v>
      </c>
      <c r="T137" s="133">
        <f t="shared" si="3"/>
        <v>0</v>
      </c>
      <c r="AR137" s="134" t="s">
        <v>119</v>
      </c>
      <c r="AT137" s="134" t="s">
        <v>116</v>
      </c>
      <c r="AU137" s="134" t="s">
        <v>120</v>
      </c>
      <c r="AY137" s="14" t="s">
        <v>114</v>
      </c>
      <c r="BE137" s="135">
        <f t="shared" si="4"/>
        <v>0</v>
      </c>
      <c r="BF137" s="135">
        <f t="shared" si="5"/>
        <v>0</v>
      </c>
      <c r="BG137" s="135">
        <f t="shared" si="6"/>
        <v>0</v>
      </c>
      <c r="BH137" s="135">
        <f t="shared" si="7"/>
        <v>0</v>
      </c>
      <c r="BI137" s="135">
        <f t="shared" si="8"/>
        <v>0</v>
      </c>
      <c r="BJ137" s="14" t="s">
        <v>120</v>
      </c>
      <c r="BK137" s="136">
        <f t="shared" si="9"/>
        <v>0</v>
      </c>
      <c r="BL137" s="14" t="s">
        <v>119</v>
      </c>
      <c r="BM137" s="134" t="s">
        <v>130</v>
      </c>
    </row>
    <row r="138" spans="2:65" s="1" customFormat="1" ht="24" customHeight="1">
      <c r="B138" s="125"/>
      <c r="C138" s="126" t="s">
        <v>131</v>
      </c>
      <c r="D138" s="311" t="s">
        <v>132</v>
      </c>
      <c r="E138" s="312"/>
      <c r="F138" s="313"/>
      <c r="G138" s="128" t="s">
        <v>133</v>
      </c>
      <c r="H138" s="129">
        <v>5.5</v>
      </c>
      <c r="I138" s="129">
        <v>0</v>
      </c>
      <c r="J138" s="129">
        <f t="shared" si="0"/>
        <v>0</v>
      </c>
      <c r="K138" s="127" t="s">
        <v>134</v>
      </c>
      <c r="L138" s="26"/>
      <c r="M138" s="130" t="s">
        <v>1</v>
      </c>
      <c r="N138" s="131" t="s">
        <v>34</v>
      </c>
      <c r="O138" s="132">
        <v>1.371</v>
      </c>
      <c r="P138" s="132">
        <f t="shared" si="1"/>
        <v>7.5404999999999998</v>
      </c>
      <c r="Q138" s="132">
        <v>1.98E-3</v>
      </c>
      <c r="R138" s="132">
        <f t="shared" si="2"/>
        <v>1.089E-2</v>
      </c>
      <c r="S138" s="132">
        <v>0</v>
      </c>
      <c r="T138" s="133">
        <f t="shared" si="3"/>
        <v>0</v>
      </c>
      <c r="AR138" s="134" t="s">
        <v>119</v>
      </c>
      <c r="AT138" s="134" t="s">
        <v>116</v>
      </c>
      <c r="AU138" s="134" t="s">
        <v>120</v>
      </c>
      <c r="AY138" s="14" t="s">
        <v>114</v>
      </c>
      <c r="BE138" s="135">
        <f t="shared" si="4"/>
        <v>0</v>
      </c>
      <c r="BF138" s="135">
        <f t="shared" si="5"/>
        <v>0</v>
      </c>
      <c r="BG138" s="135">
        <f t="shared" si="6"/>
        <v>0</v>
      </c>
      <c r="BH138" s="135">
        <f t="shared" si="7"/>
        <v>0</v>
      </c>
      <c r="BI138" s="135">
        <f t="shared" si="8"/>
        <v>0</v>
      </c>
      <c r="BJ138" s="14" t="s">
        <v>120</v>
      </c>
      <c r="BK138" s="136">
        <f t="shared" si="9"/>
        <v>0</v>
      </c>
      <c r="BL138" s="14" t="s">
        <v>119</v>
      </c>
      <c r="BM138" s="134" t="s">
        <v>135</v>
      </c>
    </row>
    <row r="139" spans="2:65" s="1" customFormat="1" ht="24" customHeight="1">
      <c r="B139" s="125"/>
      <c r="C139" s="126" t="s">
        <v>136</v>
      </c>
      <c r="D139" s="311" t="s">
        <v>137</v>
      </c>
      <c r="E139" s="312"/>
      <c r="F139" s="313"/>
      <c r="G139" s="128" t="s">
        <v>118</v>
      </c>
      <c r="H139" s="129">
        <v>42</v>
      </c>
      <c r="I139" s="129">
        <v>0</v>
      </c>
      <c r="J139" s="129">
        <f t="shared" si="0"/>
        <v>0</v>
      </c>
      <c r="K139" s="127" t="s">
        <v>134</v>
      </c>
      <c r="L139" s="26"/>
      <c r="M139" s="130" t="s">
        <v>1</v>
      </c>
      <c r="N139" s="131" t="s">
        <v>34</v>
      </c>
      <c r="O139" s="132">
        <v>0.249</v>
      </c>
      <c r="P139" s="132">
        <f t="shared" si="1"/>
        <v>10.458</v>
      </c>
      <c r="Q139" s="132">
        <v>9.7000000000000005E-4</v>
      </c>
      <c r="R139" s="132">
        <f t="shared" si="2"/>
        <v>4.0740000000000005E-2</v>
      </c>
      <c r="S139" s="132">
        <v>0</v>
      </c>
      <c r="T139" s="133">
        <f t="shared" si="3"/>
        <v>0</v>
      </c>
      <c r="AR139" s="134" t="s">
        <v>119</v>
      </c>
      <c r="AT139" s="134" t="s">
        <v>116</v>
      </c>
      <c r="AU139" s="134" t="s">
        <v>120</v>
      </c>
      <c r="AY139" s="14" t="s">
        <v>114</v>
      </c>
      <c r="BE139" s="135">
        <f t="shared" si="4"/>
        <v>0</v>
      </c>
      <c r="BF139" s="135">
        <f t="shared" si="5"/>
        <v>0</v>
      </c>
      <c r="BG139" s="135">
        <f t="shared" si="6"/>
        <v>0</v>
      </c>
      <c r="BH139" s="135">
        <f t="shared" si="7"/>
        <v>0</v>
      </c>
      <c r="BI139" s="135">
        <f t="shared" si="8"/>
        <v>0</v>
      </c>
      <c r="BJ139" s="14" t="s">
        <v>120</v>
      </c>
      <c r="BK139" s="136">
        <f t="shared" si="9"/>
        <v>0</v>
      </c>
      <c r="BL139" s="14" t="s">
        <v>119</v>
      </c>
      <c r="BM139" s="134" t="s">
        <v>138</v>
      </c>
    </row>
    <row r="140" spans="2:65" s="1" customFormat="1" ht="24" customHeight="1">
      <c r="B140" s="125"/>
      <c r="C140" s="126" t="s">
        <v>139</v>
      </c>
      <c r="D140" s="311" t="s">
        <v>140</v>
      </c>
      <c r="E140" s="312"/>
      <c r="F140" s="313"/>
      <c r="G140" s="128" t="s">
        <v>118</v>
      </c>
      <c r="H140" s="129">
        <v>42</v>
      </c>
      <c r="I140" s="129">
        <v>0</v>
      </c>
      <c r="J140" s="129">
        <f t="shared" si="0"/>
        <v>0</v>
      </c>
      <c r="K140" s="127" t="s">
        <v>134</v>
      </c>
      <c r="L140" s="26"/>
      <c r="M140" s="130" t="s">
        <v>1</v>
      </c>
      <c r="N140" s="131" t="s">
        <v>34</v>
      </c>
      <c r="O140" s="132">
        <v>0.188</v>
      </c>
      <c r="P140" s="132">
        <f t="shared" si="1"/>
        <v>7.8959999999999999</v>
      </c>
      <c r="Q140" s="132">
        <v>0</v>
      </c>
      <c r="R140" s="132">
        <f t="shared" si="2"/>
        <v>0</v>
      </c>
      <c r="S140" s="132">
        <v>0</v>
      </c>
      <c r="T140" s="133">
        <f t="shared" si="3"/>
        <v>0</v>
      </c>
      <c r="AR140" s="134" t="s">
        <v>119</v>
      </c>
      <c r="AT140" s="134" t="s">
        <v>116</v>
      </c>
      <c r="AU140" s="134" t="s">
        <v>120</v>
      </c>
      <c r="AY140" s="14" t="s">
        <v>114</v>
      </c>
      <c r="BE140" s="135">
        <f t="shared" si="4"/>
        <v>0</v>
      </c>
      <c r="BF140" s="135">
        <f t="shared" si="5"/>
        <v>0</v>
      </c>
      <c r="BG140" s="135">
        <f t="shared" si="6"/>
        <v>0</v>
      </c>
      <c r="BH140" s="135">
        <f t="shared" si="7"/>
        <v>0</v>
      </c>
      <c r="BI140" s="135">
        <f t="shared" si="8"/>
        <v>0</v>
      </c>
      <c r="BJ140" s="14" t="s">
        <v>120</v>
      </c>
      <c r="BK140" s="136">
        <f t="shared" si="9"/>
        <v>0</v>
      </c>
      <c r="BL140" s="14" t="s">
        <v>119</v>
      </c>
      <c r="BM140" s="134" t="s">
        <v>141</v>
      </c>
    </row>
    <row r="141" spans="2:65" s="1" customFormat="1" ht="24" customHeight="1">
      <c r="B141" s="125"/>
      <c r="C141" s="126" t="s">
        <v>142</v>
      </c>
      <c r="D141" s="311" t="s">
        <v>143</v>
      </c>
      <c r="E141" s="312"/>
      <c r="F141" s="313"/>
      <c r="G141" s="128" t="s">
        <v>126</v>
      </c>
      <c r="H141" s="129">
        <v>11.55</v>
      </c>
      <c r="I141" s="129">
        <v>0</v>
      </c>
      <c r="J141" s="129">
        <f t="shared" si="0"/>
        <v>0</v>
      </c>
      <c r="K141" s="127" t="s">
        <v>144</v>
      </c>
      <c r="L141" s="26"/>
      <c r="M141" s="130" t="s">
        <v>1</v>
      </c>
      <c r="N141" s="131" t="s">
        <v>34</v>
      </c>
      <c r="O141" s="132">
        <v>8.1000000000000003E-2</v>
      </c>
      <c r="P141" s="132">
        <f t="shared" si="1"/>
        <v>0.9355500000000001</v>
      </c>
      <c r="Q141" s="132">
        <v>0</v>
      </c>
      <c r="R141" s="132">
        <f t="shared" si="2"/>
        <v>0</v>
      </c>
      <c r="S141" s="132">
        <v>0</v>
      </c>
      <c r="T141" s="133">
        <f t="shared" si="3"/>
        <v>0</v>
      </c>
      <c r="AR141" s="134" t="s">
        <v>119</v>
      </c>
      <c r="AT141" s="134" t="s">
        <v>116</v>
      </c>
      <c r="AU141" s="134" t="s">
        <v>120</v>
      </c>
      <c r="AY141" s="14" t="s">
        <v>114</v>
      </c>
      <c r="BE141" s="135">
        <f t="shared" si="4"/>
        <v>0</v>
      </c>
      <c r="BF141" s="135">
        <f t="shared" si="5"/>
        <v>0</v>
      </c>
      <c r="BG141" s="135">
        <f t="shared" si="6"/>
        <v>0</v>
      </c>
      <c r="BH141" s="135">
        <f t="shared" si="7"/>
        <v>0</v>
      </c>
      <c r="BI141" s="135">
        <f t="shared" si="8"/>
        <v>0</v>
      </c>
      <c r="BJ141" s="14" t="s">
        <v>120</v>
      </c>
      <c r="BK141" s="136">
        <f t="shared" si="9"/>
        <v>0</v>
      </c>
      <c r="BL141" s="14" t="s">
        <v>119</v>
      </c>
      <c r="BM141" s="134" t="s">
        <v>145</v>
      </c>
    </row>
    <row r="142" spans="2:65" s="1" customFormat="1" ht="24" customHeight="1">
      <c r="B142" s="125"/>
      <c r="C142" s="126" t="s">
        <v>146</v>
      </c>
      <c r="D142" s="311" t="s">
        <v>147</v>
      </c>
      <c r="E142" s="312"/>
      <c r="F142" s="313"/>
      <c r="G142" s="128" t="s">
        <v>126</v>
      </c>
      <c r="H142" s="129">
        <v>11.55</v>
      </c>
      <c r="I142" s="129">
        <v>0</v>
      </c>
      <c r="J142" s="129">
        <f t="shared" si="0"/>
        <v>0</v>
      </c>
      <c r="K142" s="127" t="s">
        <v>144</v>
      </c>
      <c r="L142" s="26"/>
      <c r="M142" s="130" t="s">
        <v>1</v>
      </c>
      <c r="N142" s="131" t="s">
        <v>34</v>
      </c>
      <c r="O142" s="132">
        <v>7.0999999999999994E-2</v>
      </c>
      <c r="P142" s="132">
        <f t="shared" si="1"/>
        <v>0.82004999999999995</v>
      </c>
      <c r="Q142" s="132">
        <v>0</v>
      </c>
      <c r="R142" s="132">
        <f t="shared" si="2"/>
        <v>0</v>
      </c>
      <c r="S142" s="132">
        <v>0</v>
      </c>
      <c r="T142" s="133">
        <f t="shared" si="3"/>
        <v>0</v>
      </c>
      <c r="AR142" s="134" t="s">
        <v>119</v>
      </c>
      <c r="AT142" s="134" t="s">
        <v>116</v>
      </c>
      <c r="AU142" s="134" t="s">
        <v>120</v>
      </c>
      <c r="AY142" s="14" t="s">
        <v>114</v>
      </c>
      <c r="BE142" s="135">
        <f t="shared" si="4"/>
        <v>0</v>
      </c>
      <c r="BF142" s="135">
        <f t="shared" si="5"/>
        <v>0</v>
      </c>
      <c r="BG142" s="135">
        <f t="shared" si="6"/>
        <v>0</v>
      </c>
      <c r="BH142" s="135">
        <f t="shared" si="7"/>
        <v>0</v>
      </c>
      <c r="BI142" s="135">
        <f t="shared" si="8"/>
        <v>0</v>
      </c>
      <c r="BJ142" s="14" t="s">
        <v>120</v>
      </c>
      <c r="BK142" s="136">
        <f t="shared" si="9"/>
        <v>0</v>
      </c>
      <c r="BL142" s="14" t="s">
        <v>119</v>
      </c>
      <c r="BM142" s="134" t="s">
        <v>148</v>
      </c>
    </row>
    <row r="143" spans="2:65" s="1" customFormat="1" ht="24" customHeight="1">
      <c r="B143" s="125"/>
      <c r="C143" s="126" t="s">
        <v>149</v>
      </c>
      <c r="D143" s="311" t="s">
        <v>150</v>
      </c>
      <c r="E143" s="312"/>
      <c r="F143" s="313"/>
      <c r="G143" s="128" t="s">
        <v>126</v>
      </c>
      <c r="H143" s="129">
        <v>11.55</v>
      </c>
      <c r="I143" s="129">
        <v>0</v>
      </c>
      <c r="J143" s="129">
        <f t="shared" si="0"/>
        <v>0</v>
      </c>
      <c r="K143" s="127" t="s">
        <v>1</v>
      </c>
      <c r="L143" s="26"/>
      <c r="M143" s="130" t="s">
        <v>1</v>
      </c>
      <c r="N143" s="131" t="s">
        <v>34</v>
      </c>
      <c r="O143" s="132">
        <v>0</v>
      </c>
      <c r="P143" s="132">
        <f t="shared" si="1"/>
        <v>0</v>
      </c>
      <c r="Q143" s="132">
        <v>0</v>
      </c>
      <c r="R143" s="132">
        <f t="shared" si="2"/>
        <v>0</v>
      </c>
      <c r="S143" s="132">
        <v>0</v>
      </c>
      <c r="T143" s="133">
        <f t="shared" si="3"/>
        <v>0</v>
      </c>
      <c r="AR143" s="134" t="s">
        <v>119</v>
      </c>
      <c r="AT143" s="134" t="s">
        <v>116</v>
      </c>
      <c r="AU143" s="134" t="s">
        <v>120</v>
      </c>
      <c r="AY143" s="14" t="s">
        <v>114</v>
      </c>
      <c r="BE143" s="135">
        <f t="shared" si="4"/>
        <v>0</v>
      </c>
      <c r="BF143" s="135">
        <f t="shared" si="5"/>
        <v>0</v>
      </c>
      <c r="BG143" s="135">
        <f t="shared" si="6"/>
        <v>0</v>
      </c>
      <c r="BH143" s="135">
        <f t="shared" si="7"/>
        <v>0</v>
      </c>
      <c r="BI143" s="135">
        <f t="shared" si="8"/>
        <v>0</v>
      </c>
      <c r="BJ143" s="14" t="s">
        <v>120</v>
      </c>
      <c r="BK143" s="136">
        <f t="shared" si="9"/>
        <v>0</v>
      </c>
      <c r="BL143" s="14" t="s">
        <v>119</v>
      </c>
      <c r="BM143" s="134" t="s">
        <v>151</v>
      </c>
    </row>
    <row r="144" spans="2:65" s="1" customFormat="1" ht="16.5" customHeight="1">
      <c r="B144" s="125"/>
      <c r="C144" s="126" t="s">
        <v>152</v>
      </c>
      <c r="D144" s="311" t="s">
        <v>153</v>
      </c>
      <c r="E144" s="312"/>
      <c r="F144" s="313"/>
      <c r="G144" s="128" t="s">
        <v>126</v>
      </c>
      <c r="H144" s="129">
        <v>11.55</v>
      </c>
      <c r="I144" s="129">
        <v>0</v>
      </c>
      <c r="J144" s="129">
        <f t="shared" si="0"/>
        <v>0</v>
      </c>
      <c r="K144" s="127" t="s">
        <v>1</v>
      </c>
      <c r="L144" s="26"/>
      <c r="M144" s="130" t="s">
        <v>1</v>
      </c>
      <c r="N144" s="131" t="s">
        <v>34</v>
      </c>
      <c r="O144" s="132">
        <v>0</v>
      </c>
      <c r="P144" s="132">
        <f t="shared" si="1"/>
        <v>0</v>
      </c>
      <c r="Q144" s="132">
        <v>0</v>
      </c>
      <c r="R144" s="132">
        <f t="shared" si="2"/>
        <v>0</v>
      </c>
      <c r="S144" s="132">
        <v>0</v>
      </c>
      <c r="T144" s="133">
        <f t="shared" si="3"/>
        <v>0</v>
      </c>
      <c r="AR144" s="134" t="s">
        <v>119</v>
      </c>
      <c r="AT144" s="134" t="s">
        <v>116</v>
      </c>
      <c r="AU144" s="134" t="s">
        <v>120</v>
      </c>
      <c r="AY144" s="14" t="s">
        <v>114</v>
      </c>
      <c r="BE144" s="135">
        <f t="shared" si="4"/>
        <v>0</v>
      </c>
      <c r="BF144" s="135">
        <f t="shared" si="5"/>
        <v>0</v>
      </c>
      <c r="BG144" s="135">
        <f t="shared" si="6"/>
        <v>0</v>
      </c>
      <c r="BH144" s="135">
        <f t="shared" si="7"/>
        <v>0</v>
      </c>
      <c r="BI144" s="135">
        <f t="shared" si="8"/>
        <v>0</v>
      </c>
      <c r="BJ144" s="14" t="s">
        <v>120</v>
      </c>
      <c r="BK144" s="136">
        <f t="shared" si="9"/>
        <v>0</v>
      </c>
      <c r="BL144" s="14" t="s">
        <v>119</v>
      </c>
      <c r="BM144" s="134" t="s">
        <v>154</v>
      </c>
    </row>
    <row r="145" spans="2:65" s="1" customFormat="1" ht="24" customHeight="1">
      <c r="B145" s="125"/>
      <c r="C145" s="126" t="s">
        <v>155</v>
      </c>
      <c r="D145" s="311" t="s">
        <v>156</v>
      </c>
      <c r="E145" s="312"/>
      <c r="F145" s="313"/>
      <c r="G145" s="128" t="s">
        <v>157</v>
      </c>
      <c r="H145" s="129">
        <v>22.869</v>
      </c>
      <c r="I145" s="129">
        <v>0</v>
      </c>
      <c r="J145" s="129">
        <f t="shared" si="0"/>
        <v>0</v>
      </c>
      <c r="K145" s="127" t="s">
        <v>134</v>
      </c>
      <c r="L145" s="26"/>
      <c r="M145" s="130" t="s">
        <v>1</v>
      </c>
      <c r="N145" s="131" t="s">
        <v>34</v>
      </c>
      <c r="O145" s="132">
        <v>0</v>
      </c>
      <c r="P145" s="132">
        <f t="shared" si="1"/>
        <v>0</v>
      </c>
      <c r="Q145" s="132">
        <v>0</v>
      </c>
      <c r="R145" s="132">
        <f t="shared" si="2"/>
        <v>0</v>
      </c>
      <c r="S145" s="132">
        <v>0</v>
      </c>
      <c r="T145" s="133">
        <f t="shared" si="3"/>
        <v>0</v>
      </c>
      <c r="AR145" s="134" t="s">
        <v>158</v>
      </c>
      <c r="AT145" s="134" t="s">
        <v>116</v>
      </c>
      <c r="AU145" s="134" t="s">
        <v>120</v>
      </c>
      <c r="AY145" s="14" t="s">
        <v>114</v>
      </c>
      <c r="BE145" s="135">
        <f t="shared" si="4"/>
        <v>0</v>
      </c>
      <c r="BF145" s="135">
        <f t="shared" si="5"/>
        <v>0</v>
      </c>
      <c r="BG145" s="135">
        <f t="shared" si="6"/>
        <v>0</v>
      </c>
      <c r="BH145" s="135">
        <f t="shared" si="7"/>
        <v>0</v>
      </c>
      <c r="BI145" s="135">
        <f t="shared" si="8"/>
        <v>0</v>
      </c>
      <c r="BJ145" s="14" t="s">
        <v>120</v>
      </c>
      <c r="BK145" s="136">
        <f t="shared" si="9"/>
        <v>0</v>
      </c>
      <c r="BL145" s="14" t="s">
        <v>158</v>
      </c>
      <c r="BM145" s="134" t="s">
        <v>159</v>
      </c>
    </row>
    <row r="146" spans="2:65" s="1" customFormat="1" ht="24" customHeight="1">
      <c r="B146" s="125"/>
      <c r="C146" s="126" t="s">
        <v>160</v>
      </c>
      <c r="D146" s="311" t="s">
        <v>161</v>
      </c>
      <c r="E146" s="312"/>
      <c r="F146" s="313"/>
      <c r="G146" s="128" t="s">
        <v>126</v>
      </c>
      <c r="H146" s="129">
        <v>9.4499999999999993</v>
      </c>
      <c r="I146" s="129">
        <v>0</v>
      </c>
      <c r="J146" s="129">
        <f t="shared" si="0"/>
        <v>0</v>
      </c>
      <c r="K146" s="127" t="s">
        <v>162</v>
      </c>
      <c r="L146" s="26"/>
      <c r="M146" s="130" t="s">
        <v>1</v>
      </c>
      <c r="N146" s="131" t="s">
        <v>34</v>
      </c>
      <c r="O146" s="132">
        <v>0.24199999999999999</v>
      </c>
      <c r="P146" s="132">
        <f t="shared" si="1"/>
        <v>2.2868999999999997</v>
      </c>
      <c r="Q146" s="132">
        <v>0</v>
      </c>
      <c r="R146" s="132">
        <f t="shared" si="2"/>
        <v>0</v>
      </c>
      <c r="S146" s="132">
        <v>0</v>
      </c>
      <c r="T146" s="133">
        <f t="shared" si="3"/>
        <v>0</v>
      </c>
      <c r="AR146" s="134" t="s">
        <v>119</v>
      </c>
      <c r="AT146" s="134" t="s">
        <v>116</v>
      </c>
      <c r="AU146" s="134" t="s">
        <v>120</v>
      </c>
      <c r="AY146" s="14" t="s">
        <v>114</v>
      </c>
      <c r="BE146" s="135">
        <f t="shared" si="4"/>
        <v>0</v>
      </c>
      <c r="BF146" s="135">
        <f t="shared" si="5"/>
        <v>0</v>
      </c>
      <c r="BG146" s="135">
        <f t="shared" si="6"/>
        <v>0</v>
      </c>
      <c r="BH146" s="135">
        <f t="shared" si="7"/>
        <v>0</v>
      </c>
      <c r="BI146" s="135">
        <f t="shared" si="8"/>
        <v>0</v>
      </c>
      <c r="BJ146" s="14" t="s">
        <v>120</v>
      </c>
      <c r="BK146" s="136">
        <f t="shared" si="9"/>
        <v>0</v>
      </c>
      <c r="BL146" s="14" t="s">
        <v>119</v>
      </c>
      <c r="BM146" s="134" t="s">
        <v>163</v>
      </c>
    </row>
    <row r="147" spans="2:65" s="1" customFormat="1" ht="16.5" customHeight="1">
      <c r="B147" s="125"/>
      <c r="C147" s="137" t="s">
        <v>164</v>
      </c>
      <c r="D147" s="314" t="s">
        <v>166</v>
      </c>
      <c r="E147" s="315"/>
      <c r="F147" s="316"/>
      <c r="G147" s="139" t="s">
        <v>157</v>
      </c>
      <c r="H147" s="140">
        <v>14.112</v>
      </c>
      <c r="I147" s="140">
        <v>0</v>
      </c>
      <c r="J147" s="140">
        <f t="shared" si="0"/>
        <v>0</v>
      </c>
      <c r="K147" s="138" t="s">
        <v>162</v>
      </c>
      <c r="L147" s="141"/>
      <c r="M147" s="142" t="s">
        <v>1</v>
      </c>
      <c r="N147" s="143" t="s">
        <v>34</v>
      </c>
      <c r="O147" s="132">
        <v>0</v>
      </c>
      <c r="P147" s="132">
        <f t="shared" si="1"/>
        <v>0</v>
      </c>
      <c r="Q147" s="132">
        <v>1</v>
      </c>
      <c r="R147" s="132">
        <f t="shared" si="2"/>
        <v>14.112</v>
      </c>
      <c r="S147" s="132">
        <v>0</v>
      </c>
      <c r="T147" s="133">
        <f t="shared" si="3"/>
        <v>0</v>
      </c>
      <c r="AR147" s="134" t="s">
        <v>142</v>
      </c>
      <c r="AT147" s="134" t="s">
        <v>165</v>
      </c>
      <c r="AU147" s="134" t="s">
        <v>120</v>
      </c>
      <c r="AY147" s="14" t="s">
        <v>114</v>
      </c>
      <c r="BE147" s="135">
        <f t="shared" si="4"/>
        <v>0</v>
      </c>
      <c r="BF147" s="135">
        <f t="shared" si="5"/>
        <v>0</v>
      </c>
      <c r="BG147" s="135">
        <f t="shared" si="6"/>
        <v>0</v>
      </c>
      <c r="BH147" s="135">
        <f t="shared" si="7"/>
        <v>0</v>
      </c>
      <c r="BI147" s="135">
        <f t="shared" si="8"/>
        <v>0</v>
      </c>
      <c r="BJ147" s="14" t="s">
        <v>120</v>
      </c>
      <c r="BK147" s="136">
        <f t="shared" si="9"/>
        <v>0</v>
      </c>
      <c r="BL147" s="14" t="s">
        <v>119</v>
      </c>
      <c r="BM147" s="134" t="s">
        <v>167</v>
      </c>
    </row>
    <row r="148" spans="2:65" s="1" customFormat="1" ht="24" customHeight="1">
      <c r="B148" s="125"/>
      <c r="C148" s="126" t="s">
        <v>168</v>
      </c>
      <c r="D148" s="311" t="s">
        <v>169</v>
      </c>
      <c r="E148" s="312"/>
      <c r="F148" s="313"/>
      <c r="G148" s="128" t="s">
        <v>126</v>
      </c>
      <c r="H148" s="129">
        <v>8.4</v>
      </c>
      <c r="I148" s="129">
        <v>0</v>
      </c>
      <c r="J148" s="129">
        <f t="shared" si="0"/>
        <v>0</v>
      </c>
      <c r="K148" s="127" t="s">
        <v>162</v>
      </c>
      <c r="L148" s="26"/>
      <c r="M148" s="130" t="s">
        <v>1</v>
      </c>
      <c r="N148" s="131" t="s">
        <v>34</v>
      </c>
      <c r="O148" s="132">
        <v>2.39</v>
      </c>
      <c r="P148" s="132">
        <f t="shared" si="1"/>
        <v>20.076000000000001</v>
      </c>
      <c r="Q148" s="132">
        <v>0</v>
      </c>
      <c r="R148" s="132">
        <f t="shared" si="2"/>
        <v>0</v>
      </c>
      <c r="S148" s="132">
        <v>0</v>
      </c>
      <c r="T148" s="133">
        <f t="shared" si="3"/>
        <v>0</v>
      </c>
      <c r="AR148" s="134" t="s">
        <v>119</v>
      </c>
      <c r="AT148" s="134" t="s">
        <v>116</v>
      </c>
      <c r="AU148" s="134" t="s">
        <v>120</v>
      </c>
      <c r="AY148" s="14" t="s">
        <v>114</v>
      </c>
      <c r="BE148" s="135">
        <f t="shared" si="4"/>
        <v>0</v>
      </c>
      <c r="BF148" s="135">
        <f t="shared" si="5"/>
        <v>0</v>
      </c>
      <c r="BG148" s="135">
        <f t="shared" si="6"/>
        <v>0</v>
      </c>
      <c r="BH148" s="135">
        <f t="shared" si="7"/>
        <v>0</v>
      </c>
      <c r="BI148" s="135">
        <f t="shared" si="8"/>
        <v>0</v>
      </c>
      <c r="BJ148" s="14" t="s">
        <v>120</v>
      </c>
      <c r="BK148" s="136">
        <f t="shared" si="9"/>
        <v>0</v>
      </c>
      <c r="BL148" s="14" t="s">
        <v>119</v>
      </c>
      <c r="BM148" s="134" t="s">
        <v>170</v>
      </c>
    </row>
    <row r="149" spans="2:65" s="1" customFormat="1" ht="16.5" customHeight="1">
      <c r="B149" s="125"/>
      <c r="C149" s="126" t="s">
        <v>158</v>
      </c>
      <c r="D149" s="311" t="s">
        <v>171</v>
      </c>
      <c r="E149" s="312"/>
      <c r="F149" s="313"/>
      <c r="G149" s="128" t="s">
        <v>118</v>
      </c>
      <c r="H149" s="129">
        <v>21</v>
      </c>
      <c r="I149" s="129">
        <v>0</v>
      </c>
      <c r="J149" s="129">
        <f t="shared" si="0"/>
        <v>0</v>
      </c>
      <c r="K149" s="127" t="s">
        <v>162</v>
      </c>
      <c r="L149" s="26"/>
      <c r="M149" s="130" t="s">
        <v>1</v>
      </c>
      <c r="N149" s="131" t="s">
        <v>34</v>
      </c>
      <c r="O149" s="132">
        <v>1.7000000000000001E-2</v>
      </c>
      <c r="P149" s="132">
        <f t="shared" si="1"/>
        <v>0.35700000000000004</v>
      </c>
      <c r="Q149" s="132">
        <v>0</v>
      </c>
      <c r="R149" s="132">
        <f t="shared" si="2"/>
        <v>0</v>
      </c>
      <c r="S149" s="132">
        <v>0</v>
      </c>
      <c r="T149" s="133">
        <f t="shared" si="3"/>
        <v>0</v>
      </c>
      <c r="AR149" s="134" t="s">
        <v>119</v>
      </c>
      <c r="AT149" s="134" t="s">
        <v>116</v>
      </c>
      <c r="AU149" s="134" t="s">
        <v>120</v>
      </c>
      <c r="AY149" s="14" t="s">
        <v>114</v>
      </c>
      <c r="BE149" s="135">
        <f t="shared" si="4"/>
        <v>0</v>
      </c>
      <c r="BF149" s="135">
        <f t="shared" si="5"/>
        <v>0</v>
      </c>
      <c r="BG149" s="135">
        <f t="shared" si="6"/>
        <v>0</v>
      </c>
      <c r="BH149" s="135">
        <f t="shared" si="7"/>
        <v>0</v>
      </c>
      <c r="BI149" s="135">
        <f t="shared" si="8"/>
        <v>0</v>
      </c>
      <c r="BJ149" s="14" t="s">
        <v>120</v>
      </c>
      <c r="BK149" s="136">
        <f t="shared" si="9"/>
        <v>0</v>
      </c>
      <c r="BL149" s="14" t="s">
        <v>119</v>
      </c>
      <c r="BM149" s="134" t="s">
        <v>172</v>
      </c>
    </row>
    <row r="150" spans="2:65" s="11" customFormat="1" ht="22.9" customHeight="1">
      <c r="B150" s="113"/>
      <c r="D150" s="114" t="s">
        <v>67</v>
      </c>
      <c r="E150" s="123" t="s">
        <v>120</v>
      </c>
      <c r="F150" s="123" t="s">
        <v>173</v>
      </c>
      <c r="J150" s="124">
        <f>BK150</f>
        <v>0</v>
      </c>
      <c r="L150" s="113"/>
      <c r="M150" s="117"/>
      <c r="N150" s="118"/>
      <c r="O150" s="118"/>
      <c r="P150" s="119">
        <f>P151</f>
        <v>8.4000000000000005E-2</v>
      </c>
      <c r="Q150" s="118"/>
      <c r="R150" s="119">
        <f>R151</f>
        <v>0</v>
      </c>
      <c r="S150" s="118"/>
      <c r="T150" s="120">
        <f>T151</f>
        <v>0</v>
      </c>
      <c r="AR150" s="114" t="s">
        <v>76</v>
      </c>
      <c r="AT150" s="121" t="s">
        <v>67</v>
      </c>
      <c r="AU150" s="121" t="s">
        <v>76</v>
      </c>
      <c r="AY150" s="114" t="s">
        <v>114</v>
      </c>
      <c r="BK150" s="122">
        <f>BK151</f>
        <v>0</v>
      </c>
    </row>
    <row r="151" spans="2:65" s="1" customFormat="1" ht="36" customHeight="1">
      <c r="B151" s="125"/>
      <c r="C151" s="126" t="s">
        <v>174</v>
      </c>
      <c r="D151" s="311" t="s">
        <v>175</v>
      </c>
      <c r="E151" s="312"/>
      <c r="F151" s="313"/>
      <c r="G151" s="128" t="s">
        <v>118</v>
      </c>
      <c r="H151" s="129">
        <v>21</v>
      </c>
      <c r="I151" s="129">
        <v>0</v>
      </c>
      <c r="J151" s="129">
        <f>ROUND(I151*H151,3)</f>
        <v>0</v>
      </c>
      <c r="K151" s="127" t="s">
        <v>162</v>
      </c>
      <c r="L151" s="26"/>
      <c r="M151" s="130" t="s">
        <v>1</v>
      </c>
      <c r="N151" s="131" t="s">
        <v>34</v>
      </c>
      <c r="O151" s="132">
        <v>4.0000000000000001E-3</v>
      </c>
      <c r="P151" s="132">
        <f>O151*H151</f>
        <v>8.4000000000000005E-2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119</v>
      </c>
      <c r="AT151" s="134" t="s">
        <v>116</v>
      </c>
      <c r="AU151" s="134" t="s">
        <v>120</v>
      </c>
      <c r="AY151" s="14" t="s">
        <v>114</v>
      </c>
      <c r="BE151" s="135">
        <f>IF(N151="základná",J151,0)</f>
        <v>0</v>
      </c>
      <c r="BF151" s="135">
        <f>IF(N151="znížená",J151,0)</f>
        <v>0</v>
      </c>
      <c r="BG151" s="135">
        <f>IF(N151="zákl. prenesená",J151,0)</f>
        <v>0</v>
      </c>
      <c r="BH151" s="135">
        <f>IF(N151="zníž. prenesená",J151,0)</f>
        <v>0</v>
      </c>
      <c r="BI151" s="135">
        <f>IF(N151="nulová",J151,0)</f>
        <v>0</v>
      </c>
      <c r="BJ151" s="14" t="s">
        <v>120</v>
      </c>
      <c r="BK151" s="136">
        <f>ROUND(I151*H151,3)</f>
        <v>0</v>
      </c>
      <c r="BL151" s="14" t="s">
        <v>119</v>
      </c>
      <c r="BM151" s="134" t="s">
        <v>176</v>
      </c>
    </row>
    <row r="152" spans="2:65" s="11" customFormat="1" ht="22.9" customHeight="1">
      <c r="B152" s="113"/>
      <c r="D152" s="114" t="s">
        <v>67</v>
      </c>
      <c r="E152" s="123" t="s">
        <v>119</v>
      </c>
      <c r="F152" s="123" t="s">
        <v>177</v>
      </c>
      <c r="J152" s="124">
        <f>BK152</f>
        <v>0</v>
      </c>
      <c r="L152" s="113"/>
      <c r="M152" s="117"/>
      <c r="N152" s="118"/>
      <c r="O152" s="118"/>
      <c r="P152" s="119">
        <f>SUM(P153:P155)</f>
        <v>10.730693</v>
      </c>
      <c r="Q152" s="118"/>
      <c r="R152" s="119">
        <f>SUM(R153:R155)</f>
        <v>10.3643565</v>
      </c>
      <c r="S152" s="118"/>
      <c r="T152" s="120">
        <f>SUM(T153:T155)</f>
        <v>0</v>
      </c>
      <c r="AR152" s="114" t="s">
        <v>76</v>
      </c>
      <c r="AT152" s="121" t="s">
        <v>67</v>
      </c>
      <c r="AU152" s="121" t="s">
        <v>76</v>
      </c>
      <c r="AY152" s="114" t="s">
        <v>114</v>
      </c>
      <c r="BK152" s="122">
        <f>SUM(BK153:BK155)</f>
        <v>0</v>
      </c>
    </row>
    <row r="153" spans="2:65" s="1" customFormat="1" ht="36" customHeight="1">
      <c r="B153" s="125"/>
      <c r="C153" s="126" t="s">
        <v>178</v>
      </c>
      <c r="D153" s="311" t="s">
        <v>179</v>
      </c>
      <c r="E153" s="312"/>
      <c r="F153" s="313"/>
      <c r="G153" s="128" t="s">
        <v>126</v>
      </c>
      <c r="H153" s="129">
        <v>4.1500000000000004</v>
      </c>
      <c r="I153" s="129">
        <v>0</v>
      </c>
      <c r="J153" s="129">
        <f>ROUND(I153*H153,3)</f>
        <v>0</v>
      </c>
      <c r="K153" s="127" t="s">
        <v>162</v>
      </c>
      <c r="L153" s="26"/>
      <c r="M153" s="130" t="s">
        <v>1</v>
      </c>
      <c r="N153" s="131" t="s">
        <v>34</v>
      </c>
      <c r="O153" s="132">
        <v>1.603</v>
      </c>
      <c r="P153" s="132">
        <f>O153*H153</f>
        <v>6.6524500000000009</v>
      </c>
      <c r="Q153" s="132">
        <v>1.8907700000000001</v>
      </c>
      <c r="R153" s="132">
        <f>Q153*H153</f>
        <v>7.8466955000000009</v>
      </c>
      <c r="S153" s="132">
        <v>0</v>
      </c>
      <c r="T153" s="133">
        <f>S153*H153</f>
        <v>0</v>
      </c>
      <c r="AR153" s="134" t="s">
        <v>119</v>
      </c>
      <c r="AT153" s="134" t="s">
        <v>116</v>
      </c>
      <c r="AU153" s="134" t="s">
        <v>120</v>
      </c>
      <c r="AY153" s="14" t="s">
        <v>114</v>
      </c>
      <c r="BE153" s="135">
        <f>IF(N153="základná",J153,0)</f>
        <v>0</v>
      </c>
      <c r="BF153" s="135">
        <f>IF(N153="znížená",J153,0)</f>
        <v>0</v>
      </c>
      <c r="BG153" s="135">
        <f>IF(N153="zákl. prenesená",J153,0)</f>
        <v>0</v>
      </c>
      <c r="BH153" s="135">
        <f>IF(N153="zníž. prenesená",J153,0)</f>
        <v>0</v>
      </c>
      <c r="BI153" s="135">
        <f>IF(N153="nulová",J153,0)</f>
        <v>0</v>
      </c>
      <c r="BJ153" s="14" t="s">
        <v>120</v>
      </c>
      <c r="BK153" s="136">
        <f>ROUND(I153*H153,3)</f>
        <v>0</v>
      </c>
      <c r="BL153" s="14" t="s">
        <v>119</v>
      </c>
      <c r="BM153" s="134" t="s">
        <v>180</v>
      </c>
    </row>
    <row r="154" spans="2:65" s="1" customFormat="1" ht="24" customHeight="1">
      <c r="B154" s="125"/>
      <c r="C154" s="126" t="s">
        <v>181</v>
      </c>
      <c r="D154" s="311" t="s">
        <v>182</v>
      </c>
      <c r="E154" s="312"/>
      <c r="F154" s="313"/>
      <c r="G154" s="128" t="s">
        <v>126</v>
      </c>
      <c r="H154" s="129">
        <v>1</v>
      </c>
      <c r="I154" s="129">
        <v>0</v>
      </c>
      <c r="J154" s="129">
        <f>ROUND(I154*H154,3)</f>
        <v>0</v>
      </c>
      <c r="K154" s="127" t="s">
        <v>134</v>
      </c>
      <c r="L154" s="26"/>
      <c r="M154" s="130" t="s">
        <v>1</v>
      </c>
      <c r="N154" s="131" t="s">
        <v>34</v>
      </c>
      <c r="O154" s="132">
        <v>1.4581900000000001</v>
      </c>
      <c r="P154" s="132">
        <f>O154*H154</f>
        <v>1.4581900000000001</v>
      </c>
      <c r="Q154" s="132">
        <v>2.2164700000000002</v>
      </c>
      <c r="R154" s="132">
        <f>Q154*H154</f>
        <v>2.2164700000000002</v>
      </c>
      <c r="S154" s="132">
        <v>0</v>
      </c>
      <c r="T154" s="133">
        <f>S154*H154</f>
        <v>0</v>
      </c>
      <c r="AR154" s="134" t="s">
        <v>119</v>
      </c>
      <c r="AT154" s="134" t="s">
        <v>116</v>
      </c>
      <c r="AU154" s="134" t="s">
        <v>120</v>
      </c>
      <c r="AY154" s="14" t="s">
        <v>114</v>
      </c>
      <c r="BE154" s="135">
        <f>IF(N154="základná",J154,0)</f>
        <v>0</v>
      </c>
      <c r="BF154" s="135">
        <f>IF(N154="znížená",J154,0)</f>
        <v>0</v>
      </c>
      <c r="BG154" s="135">
        <f>IF(N154="zákl. prenesená",J154,0)</f>
        <v>0</v>
      </c>
      <c r="BH154" s="135">
        <f>IF(N154="zníž. prenesená",J154,0)</f>
        <v>0</v>
      </c>
      <c r="BI154" s="135">
        <f>IF(N154="nulová",J154,0)</f>
        <v>0</v>
      </c>
      <c r="BJ154" s="14" t="s">
        <v>120</v>
      </c>
      <c r="BK154" s="136">
        <f>ROUND(I154*H154,3)</f>
        <v>0</v>
      </c>
      <c r="BL154" s="14" t="s">
        <v>119</v>
      </c>
      <c r="BM154" s="134" t="s">
        <v>183</v>
      </c>
    </row>
    <row r="155" spans="2:65" s="1" customFormat="1" ht="24" customHeight="1">
      <c r="B155" s="125"/>
      <c r="C155" s="126" t="s">
        <v>7</v>
      </c>
      <c r="D155" s="311" t="s">
        <v>184</v>
      </c>
      <c r="E155" s="312"/>
      <c r="F155" s="313"/>
      <c r="G155" s="128" t="s">
        <v>157</v>
      </c>
      <c r="H155" s="129">
        <v>0.3</v>
      </c>
      <c r="I155" s="129">
        <v>0</v>
      </c>
      <c r="J155" s="129">
        <f>ROUND(I155*H155,3)</f>
        <v>0</v>
      </c>
      <c r="K155" s="127" t="s">
        <v>134</v>
      </c>
      <c r="L155" s="26"/>
      <c r="M155" s="130" t="s">
        <v>1</v>
      </c>
      <c r="N155" s="131" t="s">
        <v>34</v>
      </c>
      <c r="O155" s="132">
        <v>8.7335100000000008</v>
      </c>
      <c r="P155" s="132">
        <f>O155*H155</f>
        <v>2.620053</v>
      </c>
      <c r="Q155" s="132">
        <v>1.00397</v>
      </c>
      <c r="R155" s="132">
        <f>Q155*H155</f>
        <v>0.30119099999999999</v>
      </c>
      <c r="S155" s="132">
        <v>0</v>
      </c>
      <c r="T155" s="133">
        <f>S155*H155</f>
        <v>0</v>
      </c>
      <c r="AR155" s="134" t="s">
        <v>119</v>
      </c>
      <c r="AT155" s="134" t="s">
        <v>116</v>
      </c>
      <c r="AU155" s="134" t="s">
        <v>120</v>
      </c>
      <c r="AY155" s="14" t="s">
        <v>114</v>
      </c>
      <c r="BE155" s="135">
        <f>IF(N155="základná",J155,0)</f>
        <v>0</v>
      </c>
      <c r="BF155" s="135">
        <f>IF(N155="znížená",J155,0)</f>
        <v>0</v>
      </c>
      <c r="BG155" s="135">
        <f>IF(N155="zákl. prenesená",J155,0)</f>
        <v>0</v>
      </c>
      <c r="BH155" s="135">
        <f>IF(N155="zníž. prenesená",J155,0)</f>
        <v>0</v>
      </c>
      <c r="BI155" s="135">
        <f>IF(N155="nulová",J155,0)</f>
        <v>0</v>
      </c>
      <c r="BJ155" s="14" t="s">
        <v>120</v>
      </c>
      <c r="BK155" s="136">
        <f>ROUND(I155*H155,3)</f>
        <v>0</v>
      </c>
      <c r="BL155" s="14" t="s">
        <v>119</v>
      </c>
      <c r="BM155" s="134" t="s">
        <v>185</v>
      </c>
    </row>
    <row r="156" spans="2:65" s="11" customFormat="1" ht="22.9" customHeight="1">
      <c r="B156" s="113"/>
      <c r="D156" s="114" t="s">
        <v>67</v>
      </c>
      <c r="E156" s="123" t="s">
        <v>131</v>
      </c>
      <c r="F156" s="123" t="s">
        <v>186</v>
      </c>
      <c r="J156" s="124">
        <f>BK156</f>
        <v>0</v>
      </c>
      <c r="L156" s="113"/>
      <c r="M156" s="117"/>
      <c r="N156" s="118"/>
      <c r="O156" s="118"/>
      <c r="P156" s="119">
        <f>SUM(P157:P161)</f>
        <v>86.24</v>
      </c>
      <c r="Q156" s="118"/>
      <c r="R156" s="119">
        <f>SUM(R157:R161)</f>
        <v>119.238</v>
      </c>
      <c r="S156" s="118"/>
      <c r="T156" s="120">
        <f>SUM(T157:T161)</f>
        <v>0</v>
      </c>
      <c r="AR156" s="114" t="s">
        <v>76</v>
      </c>
      <c r="AT156" s="121" t="s">
        <v>67</v>
      </c>
      <c r="AU156" s="121" t="s">
        <v>76</v>
      </c>
      <c r="AY156" s="114" t="s">
        <v>114</v>
      </c>
      <c r="BK156" s="122">
        <f>SUM(BK157:BK161)</f>
        <v>0</v>
      </c>
    </row>
    <row r="157" spans="2:65" s="1" customFormat="1" ht="24" customHeight="1">
      <c r="B157" s="125"/>
      <c r="C157" s="126" t="s">
        <v>187</v>
      </c>
      <c r="D157" s="311" t="s">
        <v>188</v>
      </c>
      <c r="E157" s="312"/>
      <c r="F157" s="313"/>
      <c r="G157" s="128" t="s">
        <v>118</v>
      </c>
      <c r="H157" s="129">
        <v>5</v>
      </c>
      <c r="I157" s="129">
        <v>0</v>
      </c>
      <c r="J157" s="129">
        <f>ROUND(I157*H157,3)</f>
        <v>0</v>
      </c>
      <c r="K157" s="127" t="s">
        <v>1</v>
      </c>
      <c r="L157" s="26"/>
      <c r="M157" s="130" t="s">
        <v>1</v>
      </c>
      <c r="N157" s="131" t="s">
        <v>34</v>
      </c>
      <c r="O157" s="132">
        <v>0</v>
      </c>
      <c r="P157" s="132">
        <f>O157*H157</f>
        <v>0</v>
      </c>
      <c r="Q157" s="132">
        <v>0</v>
      </c>
      <c r="R157" s="132">
        <f>Q157*H157</f>
        <v>0</v>
      </c>
      <c r="S157" s="132">
        <v>0</v>
      </c>
      <c r="T157" s="133">
        <f>S157*H157</f>
        <v>0</v>
      </c>
      <c r="AR157" s="134" t="s">
        <v>119</v>
      </c>
      <c r="AT157" s="134" t="s">
        <v>116</v>
      </c>
      <c r="AU157" s="134" t="s">
        <v>120</v>
      </c>
      <c r="AY157" s="14" t="s">
        <v>114</v>
      </c>
      <c r="BE157" s="135">
        <f>IF(N157="základná",J157,0)</f>
        <v>0</v>
      </c>
      <c r="BF157" s="135">
        <f>IF(N157="znížená",J157,0)</f>
        <v>0</v>
      </c>
      <c r="BG157" s="135">
        <f>IF(N157="zákl. prenesená",J157,0)</f>
        <v>0</v>
      </c>
      <c r="BH157" s="135">
        <f>IF(N157="zníž. prenesená",J157,0)</f>
        <v>0</v>
      </c>
      <c r="BI157" s="135">
        <f>IF(N157="nulová",J157,0)</f>
        <v>0</v>
      </c>
      <c r="BJ157" s="14" t="s">
        <v>120</v>
      </c>
      <c r="BK157" s="136">
        <f>ROUND(I157*H157,3)</f>
        <v>0</v>
      </c>
      <c r="BL157" s="14" t="s">
        <v>119</v>
      </c>
      <c r="BM157" s="134" t="s">
        <v>189</v>
      </c>
    </row>
    <row r="158" spans="2:65" s="1" customFormat="1" ht="24" customHeight="1">
      <c r="B158" s="125"/>
      <c r="C158" s="126" t="s">
        <v>190</v>
      </c>
      <c r="D158" s="311" t="s">
        <v>191</v>
      </c>
      <c r="E158" s="312"/>
      <c r="F158" s="313"/>
      <c r="G158" s="128" t="s">
        <v>118</v>
      </c>
      <c r="H158" s="129">
        <v>70</v>
      </c>
      <c r="I158" s="129">
        <v>0</v>
      </c>
      <c r="J158" s="129">
        <f>ROUND(I158*H158,3)</f>
        <v>0</v>
      </c>
      <c r="K158" s="127" t="s">
        <v>1</v>
      </c>
      <c r="L158" s="26"/>
      <c r="M158" s="130" t="s">
        <v>1</v>
      </c>
      <c r="N158" s="131" t="s">
        <v>34</v>
      </c>
      <c r="O158" s="132">
        <v>1.232</v>
      </c>
      <c r="P158" s="132">
        <f>O158*H158</f>
        <v>86.24</v>
      </c>
      <c r="Q158" s="132">
        <v>1.7034</v>
      </c>
      <c r="R158" s="132">
        <f>Q158*H158</f>
        <v>119.238</v>
      </c>
      <c r="S158" s="132">
        <v>0</v>
      </c>
      <c r="T158" s="133">
        <f>S158*H158</f>
        <v>0</v>
      </c>
      <c r="AR158" s="134" t="s">
        <v>119</v>
      </c>
      <c r="AT158" s="134" t="s">
        <v>116</v>
      </c>
      <c r="AU158" s="134" t="s">
        <v>120</v>
      </c>
      <c r="AY158" s="14" t="s">
        <v>114</v>
      </c>
      <c r="BE158" s="135">
        <f>IF(N158="základná",J158,0)</f>
        <v>0</v>
      </c>
      <c r="BF158" s="135">
        <f>IF(N158="znížená",J158,0)</f>
        <v>0</v>
      </c>
      <c r="BG158" s="135">
        <f>IF(N158="zákl. prenesená",J158,0)</f>
        <v>0</v>
      </c>
      <c r="BH158" s="135">
        <f>IF(N158="zníž. prenesená",J158,0)</f>
        <v>0</v>
      </c>
      <c r="BI158" s="135">
        <f>IF(N158="nulová",J158,0)</f>
        <v>0</v>
      </c>
      <c r="BJ158" s="14" t="s">
        <v>120</v>
      </c>
      <c r="BK158" s="136">
        <f>ROUND(I158*H158,3)</f>
        <v>0</v>
      </c>
      <c r="BL158" s="14" t="s">
        <v>119</v>
      </c>
      <c r="BM158" s="134" t="s">
        <v>192</v>
      </c>
    </row>
    <row r="159" spans="2:65" s="1" customFormat="1" ht="24" customHeight="1">
      <c r="B159" s="125"/>
      <c r="C159" s="126" t="s">
        <v>193</v>
      </c>
      <c r="D159" s="311" t="s">
        <v>194</v>
      </c>
      <c r="E159" s="312"/>
      <c r="F159" s="313"/>
      <c r="G159" s="128" t="s">
        <v>118</v>
      </c>
      <c r="H159" s="129">
        <v>70</v>
      </c>
      <c r="I159" s="129">
        <v>0</v>
      </c>
      <c r="J159" s="129">
        <f>ROUND(I159*H159,3)</f>
        <v>0</v>
      </c>
      <c r="K159" s="127" t="s">
        <v>1</v>
      </c>
      <c r="L159" s="26"/>
      <c r="M159" s="130" t="s">
        <v>1</v>
      </c>
      <c r="N159" s="131" t="s">
        <v>34</v>
      </c>
      <c r="O159" s="132">
        <v>0</v>
      </c>
      <c r="P159" s="132">
        <f>O159*H159</f>
        <v>0</v>
      </c>
      <c r="Q159" s="132">
        <v>0</v>
      </c>
      <c r="R159" s="132">
        <f>Q159*H159</f>
        <v>0</v>
      </c>
      <c r="S159" s="132">
        <v>0</v>
      </c>
      <c r="T159" s="133">
        <f>S159*H159</f>
        <v>0</v>
      </c>
      <c r="AR159" s="134" t="s">
        <v>119</v>
      </c>
      <c r="AT159" s="134" t="s">
        <v>116</v>
      </c>
      <c r="AU159" s="134" t="s">
        <v>120</v>
      </c>
      <c r="AY159" s="14" t="s">
        <v>114</v>
      </c>
      <c r="BE159" s="135">
        <f>IF(N159="základná",J159,0)</f>
        <v>0</v>
      </c>
      <c r="BF159" s="135">
        <f>IF(N159="znížená",J159,0)</f>
        <v>0</v>
      </c>
      <c r="BG159" s="135">
        <f>IF(N159="zákl. prenesená",J159,0)</f>
        <v>0</v>
      </c>
      <c r="BH159" s="135">
        <f>IF(N159="zníž. prenesená",J159,0)</f>
        <v>0</v>
      </c>
      <c r="BI159" s="135">
        <f>IF(N159="nulová",J159,0)</f>
        <v>0</v>
      </c>
      <c r="BJ159" s="14" t="s">
        <v>120</v>
      </c>
      <c r="BK159" s="136">
        <f>ROUND(I159*H159,3)</f>
        <v>0</v>
      </c>
      <c r="BL159" s="14" t="s">
        <v>119</v>
      </c>
      <c r="BM159" s="134" t="s">
        <v>195</v>
      </c>
    </row>
    <row r="160" spans="2:65" s="1" customFormat="1" ht="24" customHeight="1">
      <c r="B160" s="125"/>
      <c r="C160" s="126" t="s">
        <v>196</v>
      </c>
      <c r="D160" s="311" t="s">
        <v>197</v>
      </c>
      <c r="E160" s="312"/>
      <c r="F160" s="313"/>
      <c r="G160" s="128" t="s">
        <v>118</v>
      </c>
      <c r="H160" s="129">
        <v>70</v>
      </c>
      <c r="I160" s="129">
        <v>0</v>
      </c>
      <c r="J160" s="129">
        <f>ROUND(I160*H160,3)</f>
        <v>0</v>
      </c>
      <c r="K160" s="127" t="s">
        <v>1</v>
      </c>
      <c r="L160" s="26"/>
      <c r="M160" s="130" t="s">
        <v>1</v>
      </c>
      <c r="N160" s="131" t="s">
        <v>34</v>
      </c>
      <c r="O160" s="132">
        <v>0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119</v>
      </c>
      <c r="AT160" s="134" t="s">
        <v>116</v>
      </c>
      <c r="AU160" s="134" t="s">
        <v>120</v>
      </c>
      <c r="AY160" s="14" t="s">
        <v>114</v>
      </c>
      <c r="BE160" s="135">
        <f>IF(N160="základná",J160,0)</f>
        <v>0</v>
      </c>
      <c r="BF160" s="135">
        <f>IF(N160="znížená",J160,0)</f>
        <v>0</v>
      </c>
      <c r="BG160" s="135">
        <f>IF(N160="zákl. prenesená",J160,0)</f>
        <v>0</v>
      </c>
      <c r="BH160" s="135">
        <f>IF(N160="zníž. prenesená",J160,0)</f>
        <v>0</v>
      </c>
      <c r="BI160" s="135">
        <f>IF(N160="nulová",J160,0)</f>
        <v>0</v>
      </c>
      <c r="BJ160" s="14" t="s">
        <v>120</v>
      </c>
      <c r="BK160" s="136">
        <f>ROUND(I160*H160,3)</f>
        <v>0</v>
      </c>
      <c r="BL160" s="14" t="s">
        <v>119</v>
      </c>
      <c r="BM160" s="134" t="s">
        <v>198</v>
      </c>
    </row>
    <row r="161" spans="2:65" s="1" customFormat="1" ht="16.5" customHeight="1">
      <c r="B161" s="125"/>
      <c r="C161" s="126" t="s">
        <v>199</v>
      </c>
      <c r="D161" s="311" t="s">
        <v>200</v>
      </c>
      <c r="E161" s="312"/>
      <c r="F161" s="313"/>
      <c r="G161" s="128" t="s">
        <v>118</v>
      </c>
      <c r="H161" s="129">
        <v>70</v>
      </c>
      <c r="I161" s="129">
        <v>0</v>
      </c>
      <c r="J161" s="129">
        <f>ROUND(I161*H161,3)</f>
        <v>0</v>
      </c>
      <c r="K161" s="127" t="s">
        <v>1</v>
      </c>
      <c r="L161" s="26"/>
      <c r="M161" s="130" t="s">
        <v>1</v>
      </c>
      <c r="N161" s="131" t="s">
        <v>34</v>
      </c>
      <c r="O161" s="132">
        <v>0</v>
      </c>
      <c r="P161" s="132">
        <f>O161*H161</f>
        <v>0</v>
      </c>
      <c r="Q161" s="132">
        <v>0</v>
      </c>
      <c r="R161" s="132">
        <f>Q161*H161</f>
        <v>0</v>
      </c>
      <c r="S161" s="132">
        <v>0</v>
      </c>
      <c r="T161" s="133">
        <f>S161*H161</f>
        <v>0</v>
      </c>
      <c r="AR161" s="134" t="s">
        <v>119</v>
      </c>
      <c r="AT161" s="134" t="s">
        <v>116</v>
      </c>
      <c r="AU161" s="134" t="s">
        <v>120</v>
      </c>
      <c r="AY161" s="14" t="s">
        <v>114</v>
      </c>
      <c r="BE161" s="135">
        <f>IF(N161="základná",J161,0)</f>
        <v>0</v>
      </c>
      <c r="BF161" s="135">
        <f>IF(N161="znížená",J161,0)</f>
        <v>0</v>
      </c>
      <c r="BG161" s="135">
        <f>IF(N161="zákl. prenesená",J161,0)</f>
        <v>0</v>
      </c>
      <c r="BH161" s="135">
        <f>IF(N161="zníž. prenesená",J161,0)</f>
        <v>0</v>
      </c>
      <c r="BI161" s="135">
        <f>IF(N161="nulová",J161,0)</f>
        <v>0</v>
      </c>
      <c r="BJ161" s="14" t="s">
        <v>120</v>
      </c>
      <c r="BK161" s="136">
        <f>ROUND(I161*H161,3)</f>
        <v>0</v>
      </c>
      <c r="BL161" s="14" t="s">
        <v>119</v>
      </c>
      <c r="BM161" s="134" t="s">
        <v>201</v>
      </c>
    </row>
    <row r="162" spans="2:65" s="11" customFormat="1" ht="22.9" customHeight="1">
      <c r="B162" s="113"/>
      <c r="D162" s="114" t="s">
        <v>67</v>
      </c>
      <c r="E162" s="123" t="s">
        <v>142</v>
      </c>
      <c r="F162" s="123" t="s">
        <v>202</v>
      </c>
      <c r="J162" s="124">
        <f>BK162</f>
        <v>0</v>
      </c>
      <c r="L162" s="113"/>
      <c r="M162" s="117"/>
      <c r="N162" s="118"/>
      <c r="O162" s="118"/>
      <c r="P162" s="119">
        <f>SUM(P163:P171)</f>
        <v>15.047000000000001</v>
      </c>
      <c r="Q162" s="118"/>
      <c r="R162" s="119">
        <f>SUM(R163:R171)</f>
        <v>0.1651514</v>
      </c>
      <c r="S162" s="118"/>
      <c r="T162" s="120">
        <f>SUM(T163:T171)</f>
        <v>0</v>
      </c>
      <c r="AR162" s="114" t="s">
        <v>76</v>
      </c>
      <c r="AT162" s="121" t="s">
        <v>67</v>
      </c>
      <c r="AU162" s="121" t="s">
        <v>76</v>
      </c>
      <c r="AY162" s="114" t="s">
        <v>114</v>
      </c>
      <c r="BK162" s="122">
        <f>SUM(BK163:BK171)</f>
        <v>0</v>
      </c>
    </row>
    <row r="163" spans="2:65" s="1" customFormat="1" ht="24" customHeight="1">
      <c r="B163" s="125"/>
      <c r="C163" s="126" t="s">
        <v>203</v>
      </c>
      <c r="D163" s="311" t="s">
        <v>204</v>
      </c>
      <c r="E163" s="312"/>
      <c r="F163" s="313"/>
      <c r="G163" s="128" t="s">
        <v>133</v>
      </c>
      <c r="H163" s="129">
        <v>35</v>
      </c>
      <c r="I163" s="129">
        <v>0</v>
      </c>
      <c r="J163" s="129">
        <f t="shared" ref="J163:J171" si="10">ROUND(I163*H163,3)</f>
        <v>0</v>
      </c>
      <c r="K163" s="127" t="s">
        <v>144</v>
      </c>
      <c r="L163" s="26"/>
      <c r="M163" s="130" t="s">
        <v>1</v>
      </c>
      <c r="N163" s="131" t="s">
        <v>34</v>
      </c>
      <c r="O163" s="132">
        <v>2.3E-2</v>
      </c>
      <c r="P163" s="132">
        <f t="shared" ref="P163:P171" si="11">O163*H163</f>
        <v>0.80499999999999994</v>
      </c>
      <c r="Q163" s="132">
        <v>0</v>
      </c>
      <c r="R163" s="132">
        <f t="shared" ref="R163:R171" si="12">Q163*H163</f>
        <v>0</v>
      </c>
      <c r="S163" s="132">
        <v>0</v>
      </c>
      <c r="T163" s="133">
        <f t="shared" ref="T163:T171" si="13">S163*H163</f>
        <v>0</v>
      </c>
      <c r="AR163" s="134" t="s">
        <v>119</v>
      </c>
      <c r="AT163" s="134" t="s">
        <v>116</v>
      </c>
      <c r="AU163" s="134" t="s">
        <v>120</v>
      </c>
      <c r="AY163" s="14" t="s">
        <v>114</v>
      </c>
      <c r="BE163" s="135">
        <f t="shared" ref="BE163:BE171" si="14">IF(N163="základná",J163,0)</f>
        <v>0</v>
      </c>
      <c r="BF163" s="135">
        <f t="shared" ref="BF163:BF171" si="15">IF(N163="znížená",J163,0)</f>
        <v>0</v>
      </c>
      <c r="BG163" s="135">
        <f t="shared" ref="BG163:BG171" si="16">IF(N163="zákl. prenesená",J163,0)</f>
        <v>0</v>
      </c>
      <c r="BH163" s="135">
        <f t="shared" ref="BH163:BH171" si="17">IF(N163="zníž. prenesená",J163,0)</f>
        <v>0</v>
      </c>
      <c r="BI163" s="135">
        <f t="shared" ref="BI163:BI171" si="18">IF(N163="nulová",J163,0)</f>
        <v>0</v>
      </c>
      <c r="BJ163" s="14" t="s">
        <v>120</v>
      </c>
      <c r="BK163" s="136">
        <f t="shared" ref="BK163:BK171" si="19">ROUND(I163*H163,3)</f>
        <v>0</v>
      </c>
      <c r="BL163" s="14" t="s">
        <v>119</v>
      </c>
      <c r="BM163" s="134" t="s">
        <v>205</v>
      </c>
    </row>
    <row r="164" spans="2:65" s="1" customFormat="1" ht="24" customHeight="1">
      <c r="B164" s="125"/>
      <c r="C164" s="137" t="s">
        <v>206</v>
      </c>
      <c r="D164" s="314" t="s">
        <v>532</v>
      </c>
      <c r="E164" s="315"/>
      <c r="F164" s="316"/>
      <c r="G164" s="139" t="s">
        <v>133</v>
      </c>
      <c r="H164" s="140">
        <v>35</v>
      </c>
      <c r="I164" s="140">
        <v>0</v>
      </c>
      <c r="J164" s="140">
        <f t="shared" si="10"/>
        <v>0</v>
      </c>
      <c r="K164" s="138" t="s">
        <v>144</v>
      </c>
      <c r="L164" s="141"/>
      <c r="M164" s="142" t="s">
        <v>1</v>
      </c>
      <c r="N164" s="143" t="s">
        <v>34</v>
      </c>
      <c r="O164" s="132">
        <v>0</v>
      </c>
      <c r="P164" s="132">
        <f t="shared" si="11"/>
        <v>0</v>
      </c>
      <c r="Q164" s="132">
        <v>6.6E-4</v>
      </c>
      <c r="R164" s="132">
        <f t="shared" si="12"/>
        <v>2.3099999999999999E-2</v>
      </c>
      <c r="S164" s="132">
        <v>0</v>
      </c>
      <c r="T164" s="133">
        <f t="shared" si="13"/>
        <v>0</v>
      </c>
      <c r="AR164" s="134" t="s">
        <v>142</v>
      </c>
      <c r="AT164" s="134" t="s">
        <v>165</v>
      </c>
      <c r="AU164" s="134" t="s">
        <v>120</v>
      </c>
      <c r="AY164" s="14" t="s">
        <v>114</v>
      </c>
      <c r="BE164" s="135">
        <f t="shared" si="14"/>
        <v>0</v>
      </c>
      <c r="BF164" s="135">
        <f t="shared" si="15"/>
        <v>0</v>
      </c>
      <c r="BG164" s="135">
        <f t="shared" si="16"/>
        <v>0</v>
      </c>
      <c r="BH164" s="135">
        <f t="shared" si="17"/>
        <v>0</v>
      </c>
      <c r="BI164" s="135">
        <f t="shared" si="18"/>
        <v>0</v>
      </c>
      <c r="BJ164" s="14" t="s">
        <v>120</v>
      </c>
      <c r="BK164" s="136">
        <f t="shared" si="19"/>
        <v>0</v>
      </c>
      <c r="BL164" s="14" t="s">
        <v>119</v>
      </c>
      <c r="BM164" s="134" t="s">
        <v>207</v>
      </c>
    </row>
    <row r="165" spans="2:65" s="1" customFormat="1" ht="24" customHeight="1">
      <c r="B165" s="125"/>
      <c r="C165" s="137" t="s">
        <v>208</v>
      </c>
      <c r="D165" s="314" t="s">
        <v>533</v>
      </c>
      <c r="E165" s="315"/>
      <c r="F165" s="316"/>
      <c r="G165" s="139" t="s">
        <v>209</v>
      </c>
      <c r="H165" s="140">
        <v>2.3450000000000002</v>
      </c>
      <c r="I165" s="140">
        <v>0</v>
      </c>
      <c r="J165" s="140">
        <f t="shared" si="10"/>
        <v>0</v>
      </c>
      <c r="K165" s="138" t="s">
        <v>144</v>
      </c>
      <c r="L165" s="141"/>
      <c r="M165" s="142" t="s">
        <v>1</v>
      </c>
      <c r="N165" s="143" t="s">
        <v>34</v>
      </c>
      <c r="O165" s="132">
        <v>0</v>
      </c>
      <c r="P165" s="132">
        <f t="shared" si="11"/>
        <v>0</v>
      </c>
      <c r="Q165" s="132">
        <v>1.2E-4</v>
      </c>
      <c r="R165" s="132">
        <f t="shared" si="12"/>
        <v>2.8140000000000001E-4</v>
      </c>
      <c r="S165" s="132">
        <v>0</v>
      </c>
      <c r="T165" s="133">
        <f t="shared" si="13"/>
        <v>0</v>
      </c>
      <c r="AR165" s="134" t="s">
        <v>142</v>
      </c>
      <c r="AT165" s="134" t="s">
        <v>165</v>
      </c>
      <c r="AU165" s="134" t="s">
        <v>120</v>
      </c>
      <c r="AY165" s="14" t="s">
        <v>114</v>
      </c>
      <c r="BE165" s="135">
        <f t="shared" si="14"/>
        <v>0</v>
      </c>
      <c r="BF165" s="135">
        <f t="shared" si="15"/>
        <v>0</v>
      </c>
      <c r="BG165" s="135">
        <f t="shared" si="16"/>
        <v>0</v>
      </c>
      <c r="BH165" s="135">
        <f t="shared" si="17"/>
        <v>0</v>
      </c>
      <c r="BI165" s="135">
        <f t="shared" si="18"/>
        <v>0</v>
      </c>
      <c r="BJ165" s="14" t="s">
        <v>120</v>
      </c>
      <c r="BK165" s="136">
        <f t="shared" si="19"/>
        <v>0</v>
      </c>
      <c r="BL165" s="14" t="s">
        <v>119</v>
      </c>
      <c r="BM165" s="134" t="s">
        <v>210</v>
      </c>
    </row>
    <row r="166" spans="2:65" s="1" customFormat="1" ht="24" customHeight="1">
      <c r="B166" s="125"/>
      <c r="C166" s="126" t="s">
        <v>211</v>
      </c>
      <c r="D166" s="311" t="s">
        <v>212</v>
      </c>
      <c r="E166" s="312"/>
      <c r="F166" s="313"/>
      <c r="G166" s="128" t="s">
        <v>133</v>
      </c>
      <c r="H166" s="129">
        <v>35</v>
      </c>
      <c r="I166" s="129">
        <v>0</v>
      </c>
      <c r="J166" s="129">
        <f t="shared" si="10"/>
        <v>0</v>
      </c>
      <c r="K166" s="127" t="s">
        <v>162</v>
      </c>
      <c r="L166" s="26"/>
      <c r="M166" s="130" t="s">
        <v>1</v>
      </c>
      <c r="N166" s="131" t="s">
        <v>34</v>
      </c>
      <c r="O166" s="132">
        <v>5.2499999999999998E-2</v>
      </c>
      <c r="P166" s="132">
        <f t="shared" si="11"/>
        <v>1.8374999999999999</v>
      </c>
      <c r="Q166" s="132">
        <v>2.0000000000000001E-4</v>
      </c>
      <c r="R166" s="132">
        <f t="shared" si="12"/>
        <v>7.0000000000000001E-3</v>
      </c>
      <c r="S166" s="132">
        <v>0</v>
      </c>
      <c r="T166" s="133">
        <f t="shared" si="13"/>
        <v>0</v>
      </c>
      <c r="AR166" s="134" t="s">
        <v>119</v>
      </c>
      <c r="AT166" s="134" t="s">
        <v>116</v>
      </c>
      <c r="AU166" s="134" t="s">
        <v>120</v>
      </c>
      <c r="AY166" s="14" t="s">
        <v>114</v>
      </c>
      <c r="BE166" s="135">
        <f t="shared" si="14"/>
        <v>0</v>
      </c>
      <c r="BF166" s="135">
        <f t="shared" si="15"/>
        <v>0</v>
      </c>
      <c r="BG166" s="135">
        <f t="shared" si="16"/>
        <v>0</v>
      </c>
      <c r="BH166" s="135">
        <f t="shared" si="17"/>
        <v>0</v>
      </c>
      <c r="BI166" s="135">
        <f t="shared" si="18"/>
        <v>0</v>
      </c>
      <c r="BJ166" s="14" t="s">
        <v>120</v>
      </c>
      <c r="BK166" s="136">
        <f t="shared" si="19"/>
        <v>0</v>
      </c>
      <c r="BL166" s="14" t="s">
        <v>119</v>
      </c>
      <c r="BM166" s="134" t="s">
        <v>213</v>
      </c>
    </row>
    <row r="167" spans="2:65" s="1" customFormat="1" ht="16.5" customHeight="1">
      <c r="B167" s="125"/>
      <c r="C167" s="137" t="s">
        <v>214</v>
      </c>
      <c r="D167" s="314" t="s">
        <v>215</v>
      </c>
      <c r="E167" s="315"/>
      <c r="F167" s="316"/>
      <c r="G167" s="139" t="s">
        <v>133</v>
      </c>
      <c r="H167" s="140">
        <v>35</v>
      </c>
      <c r="I167" s="140">
        <v>0</v>
      </c>
      <c r="J167" s="140">
        <f t="shared" si="10"/>
        <v>0</v>
      </c>
      <c r="K167" s="138" t="s">
        <v>162</v>
      </c>
      <c r="L167" s="141"/>
      <c r="M167" s="142" t="s">
        <v>1</v>
      </c>
      <c r="N167" s="143" t="s">
        <v>34</v>
      </c>
      <c r="O167" s="132">
        <v>0</v>
      </c>
      <c r="P167" s="132">
        <f t="shared" si="11"/>
        <v>0</v>
      </c>
      <c r="Q167" s="132">
        <v>2.0000000000000001E-4</v>
      </c>
      <c r="R167" s="132">
        <f t="shared" si="12"/>
        <v>7.0000000000000001E-3</v>
      </c>
      <c r="S167" s="132">
        <v>0</v>
      </c>
      <c r="T167" s="133">
        <f t="shared" si="13"/>
        <v>0</v>
      </c>
      <c r="AR167" s="134" t="s">
        <v>142</v>
      </c>
      <c r="AT167" s="134" t="s">
        <v>165</v>
      </c>
      <c r="AU167" s="134" t="s">
        <v>120</v>
      </c>
      <c r="AY167" s="14" t="s">
        <v>114</v>
      </c>
      <c r="BE167" s="135">
        <f t="shared" si="14"/>
        <v>0</v>
      </c>
      <c r="BF167" s="135">
        <f t="shared" si="15"/>
        <v>0</v>
      </c>
      <c r="BG167" s="135">
        <f t="shared" si="16"/>
        <v>0</v>
      </c>
      <c r="BH167" s="135">
        <f t="shared" si="17"/>
        <v>0</v>
      </c>
      <c r="BI167" s="135">
        <f t="shared" si="18"/>
        <v>0</v>
      </c>
      <c r="BJ167" s="14" t="s">
        <v>120</v>
      </c>
      <c r="BK167" s="136">
        <f t="shared" si="19"/>
        <v>0</v>
      </c>
      <c r="BL167" s="14" t="s">
        <v>119</v>
      </c>
      <c r="BM167" s="134" t="s">
        <v>216</v>
      </c>
    </row>
    <row r="168" spans="2:65" s="1" customFormat="1" ht="24" customHeight="1">
      <c r="B168" s="125"/>
      <c r="C168" s="137" t="s">
        <v>217</v>
      </c>
      <c r="D168" s="314" t="s">
        <v>218</v>
      </c>
      <c r="E168" s="315"/>
      <c r="F168" s="316"/>
      <c r="G168" s="139" t="s">
        <v>133</v>
      </c>
      <c r="H168" s="140">
        <v>35</v>
      </c>
      <c r="I168" s="140">
        <v>0</v>
      </c>
      <c r="J168" s="140">
        <f t="shared" si="10"/>
        <v>0</v>
      </c>
      <c r="K168" s="138" t="s">
        <v>1</v>
      </c>
      <c r="L168" s="141"/>
      <c r="M168" s="142" t="s">
        <v>1</v>
      </c>
      <c r="N168" s="143" t="s">
        <v>34</v>
      </c>
      <c r="O168" s="132">
        <v>0</v>
      </c>
      <c r="P168" s="132">
        <f t="shared" si="11"/>
        <v>0</v>
      </c>
      <c r="Q168" s="132">
        <v>0</v>
      </c>
      <c r="R168" s="132">
        <f t="shared" si="12"/>
        <v>0</v>
      </c>
      <c r="S168" s="132">
        <v>0</v>
      </c>
      <c r="T168" s="133">
        <f t="shared" si="13"/>
        <v>0</v>
      </c>
      <c r="AR168" s="134" t="s">
        <v>142</v>
      </c>
      <c r="AT168" s="134" t="s">
        <v>165</v>
      </c>
      <c r="AU168" s="134" t="s">
        <v>120</v>
      </c>
      <c r="AY168" s="14" t="s">
        <v>114</v>
      </c>
      <c r="BE168" s="135">
        <f t="shared" si="14"/>
        <v>0</v>
      </c>
      <c r="BF168" s="135">
        <f t="shared" si="15"/>
        <v>0</v>
      </c>
      <c r="BG168" s="135">
        <f t="shared" si="16"/>
        <v>0</v>
      </c>
      <c r="BH168" s="135">
        <f t="shared" si="17"/>
        <v>0</v>
      </c>
      <c r="BI168" s="135">
        <f t="shared" si="18"/>
        <v>0</v>
      </c>
      <c r="BJ168" s="14" t="s">
        <v>120</v>
      </c>
      <c r="BK168" s="136">
        <f t="shared" si="19"/>
        <v>0</v>
      </c>
      <c r="BL168" s="14" t="s">
        <v>119</v>
      </c>
      <c r="BM168" s="134" t="s">
        <v>219</v>
      </c>
    </row>
    <row r="169" spans="2:65" s="1" customFormat="1" ht="16.5" customHeight="1">
      <c r="B169" s="125"/>
      <c r="C169" s="126" t="s">
        <v>220</v>
      </c>
      <c r="D169" s="311" t="s">
        <v>221</v>
      </c>
      <c r="E169" s="312"/>
      <c r="F169" s="313"/>
      <c r="G169" s="128" t="s">
        <v>133</v>
      </c>
      <c r="H169" s="129">
        <v>5.5</v>
      </c>
      <c r="I169" s="129">
        <v>0</v>
      </c>
      <c r="J169" s="129">
        <f t="shared" si="10"/>
        <v>0</v>
      </c>
      <c r="K169" s="127" t="s">
        <v>127</v>
      </c>
      <c r="L169" s="26"/>
      <c r="M169" s="130" t="s">
        <v>1</v>
      </c>
      <c r="N169" s="131" t="s">
        <v>34</v>
      </c>
      <c r="O169" s="132">
        <v>1.4990000000000001</v>
      </c>
      <c r="P169" s="132">
        <f t="shared" si="11"/>
        <v>8.2445000000000004</v>
      </c>
      <c r="Q169" s="132">
        <v>3.3E-4</v>
      </c>
      <c r="R169" s="132">
        <f t="shared" si="12"/>
        <v>1.815E-3</v>
      </c>
      <c r="S169" s="132">
        <v>0</v>
      </c>
      <c r="T169" s="133">
        <f t="shared" si="13"/>
        <v>0</v>
      </c>
      <c r="AR169" s="134" t="s">
        <v>158</v>
      </c>
      <c r="AT169" s="134" t="s">
        <v>116</v>
      </c>
      <c r="AU169" s="134" t="s">
        <v>120</v>
      </c>
      <c r="AY169" s="14" t="s">
        <v>114</v>
      </c>
      <c r="BE169" s="135">
        <f t="shared" si="14"/>
        <v>0</v>
      </c>
      <c r="BF169" s="135">
        <f t="shared" si="15"/>
        <v>0</v>
      </c>
      <c r="BG169" s="135">
        <f t="shared" si="16"/>
        <v>0</v>
      </c>
      <c r="BH169" s="135">
        <f t="shared" si="17"/>
        <v>0</v>
      </c>
      <c r="BI169" s="135">
        <f t="shared" si="18"/>
        <v>0</v>
      </c>
      <c r="BJ169" s="14" t="s">
        <v>120</v>
      </c>
      <c r="BK169" s="136">
        <f t="shared" si="19"/>
        <v>0</v>
      </c>
      <c r="BL169" s="14" t="s">
        <v>158</v>
      </c>
      <c r="BM169" s="134" t="s">
        <v>222</v>
      </c>
    </row>
    <row r="170" spans="2:65" s="1" customFormat="1" ht="24" customHeight="1">
      <c r="B170" s="125"/>
      <c r="C170" s="137" t="s">
        <v>223</v>
      </c>
      <c r="D170" s="314" t="s">
        <v>224</v>
      </c>
      <c r="E170" s="315"/>
      <c r="F170" s="316"/>
      <c r="G170" s="139" t="s">
        <v>133</v>
      </c>
      <c r="H170" s="140">
        <v>5.5</v>
      </c>
      <c r="I170" s="140">
        <v>0</v>
      </c>
      <c r="J170" s="140">
        <f t="shared" si="10"/>
        <v>0</v>
      </c>
      <c r="K170" s="138" t="s">
        <v>134</v>
      </c>
      <c r="L170" s="141"/>
      <c r="M170" s="142" t="s">
        <v>1</v>
      </c>
      <c r="N170" s="143" t="s">
        <v>34</v>
      </c>
      <c r="O170" s="132">
        <v>0</v>
      </c>
      <c r="P170" s="132">
        <f t="shared" si="11"/>
        <v>0</v>
      </c>
      <c r="Q170" s="132">
        <v>1.9730000000000001E-2</v>
      </c>
      <c r="R170" s="132">
        <f t="shared" si="12"/>
        <v>0.108515</v>
      </c>
      <c r="S170" s="132">
        <v>0</v>
      </c>
      <c r="T170" s="133">
        <f t="shared" si="13"/>
        <v>0</v>
      </c>
      <c r="AR170" s="134" t="s">
        <v>220</v>
      </c>
      <c r="AT170" s="134" t="s">
        <v>165</v>
      </c>
      <c r="AU170" s="134" t="s">
        <v>120</v>
      </c>
      <c r="AY170" s="14" t="s">
        <v>114</v>
      </c>
      <c r="BE170" s="135">
        <f t="shared" si="14"/>
        <v>0</v>
      </c>
      <c r="BF170" s="135">
        <f t="shared" si="15"/>
        <v>0</v>
      </c>
      <c r="BG170" s="135">
        <f t="shared" si="16"/>
        <v>0</v>
      </c>
      <c r="BH170" s="135">
        <f t="shared" si="17"/>
        <v>0</v>
      </c>
      <c r="BI170" s="135">
        <f t="shared" si="18"/>
        <v>0</v>
      </c>
      <c r="BJ170" s="14" t="s">
        <v>120</v>
      </c>
      <c r="BK170" s="136">
        <f t="shared" si="19"/>
        <v>0</v>
      </c>
      <c r="BL170" s="14" t="s">
        <v>158</v>
      </c>
      <c r="BM170" s="134" t="s">
        <v>225</v>
      </c>
    </row>
    <row r="171" spans="2:65" s="1" customFormat="1" ht="24" customHeight="1">
      <c r="B171" s="125"/>
      <c r="C171" s="126" t="s">
        <v>226</v>
      </c>
      <c r="D171" s="311" t="s">
        <v>227</v>
      </c>
      <c r="E171" s="312"/>
      <c r="F171" s="313"/>
      <c r="G171" s="128" t="s">
        <v>209</v>
      </c>
      <c r="H171" s="129">
        <v>4</v>
      </c>
      <c r="I171" s="129">
        <v>0</v>
      </c>
      <c r="J171" s="129">
        <f t="shared" si="10"/>
        <v>0</v>
      </c>
      <c r="K171" s="127" t="s">
        <v>134</v>
      </c>
      <c r="L171" s="26"/>
      <c r="M171" s="130" t="s">
        <v>1</v>
      </c>
      <c r="N171" s="131" t="s">
        <v>34</v>
      </c>
      <c r="O171" s="132">
        <v>1.04</v>
      </c>
      <c r="P171" s="132">
        <f t="shared" si="11"/>
        <v>4.16</v>
      </c>
      <c r="Q171" s="132">
        <v>4.3600000000000002E-3</v>
      </c>
      <c r="R171" s="132">
        <f t="shared" si="12"/>
        <v>1.7440000000000001E-2</v>
      </c>
      <c r="S171" s="132">
        <v>0</v>
      </c>
      <c r="T171" s="133">
        <f t="shared" si="13"/>
        <v>0</v>
      </c>
      <c r="AR171" s="134" t="s">
        <v>119</v>
      </c>
      <c r="AT171" s="134" t="s">
        <v>116</v>
      </c>
      <c r="AU171" s="134" t="s">
        <v>120</v>
      </c>
      <c r="AY171" s="14" t="s">
        <v>114</v>
      </c>
      <c r="BE171" s="135">
        <f t="shared" si="14"/>
        <v>0</v>
      </c>
      <c r="BF171" s="135">
        <f t="shared" si="15"/>
        <v>0</v>
      </c>
      <c r="BG171" s="135">
        <f t="shared" si="16"/>
        <v>0</v>
      </c>
      <c r="BH171" s="135">
        <f t="shared" si="17"/>
        <v>0</v>
      </c>
      <c r="BI171" s="135">
        <f t="shared" si="18"/>
        <v>0</v>
      </c>
      <c r="BJ171" s="14" t="s">
        <v>120</v>
      </c>
      <c r="BK171" s="136">
        <f t="shared" si="19"/>
        <v>0</v>
      </c>
      <c r="BL171" s="14" t="s">
        <v>119</v>
      </c>
      <c r="BM171" s="134" t="s">
        <v>228</v>
      </c>
    </row>
    <row r="172" spans="2:65" s="11" customFormat="1" ht="22.9" customHeight="1">
      <c r="B172" s="113"/>
      <c r="D172" s="114" t="s">
        <v>67</v>
      </c>
      <c r="E172" s="123" t="s">
        <v>146</v>
      </c>
      <c r="F172" s="123" t="s">
        <v>229</v>
      </c>
      <c r="J172" s="124">
        <f>BK172</f>
        <v>0</v>
      </c>
      <c r="L172" s="113"/>
      <c r="M172" s="117"/>
      <c r="N172" s="118"/>
      <c r="O172" s="118"/>
      <c r="P172" s="119">
        <f>SUM(P173:P181)</f>
        <v>17.341999999999999</v>
      </c>
      <c r="Q172" s="118"/>
      <c r="R172" s="119">
        <f>SUM(R173:R181)</f>
        <v>0</v>
      </c>
      <c r="S172" s="118"/>
      <c r="T172" s="120">
        <f>SUM(T173:T181)</f>
        <v>0</v>
      </c>
      <c r="AR172" s="114" t="s">
        <v>76</v>
      </c>
      <c r="AT172" s="121" t="s">
        <v>67</v>
      </c>
      <c r="AU172" s="121" t="s">
        <v>76</v>
      </c>
      <c r="AY172" s="114" t="s">
        <v>114</v>
      </c>
      <c r="BK172" s="122">
        <f>SUM(BK173:BK181)</f>
        <v>0</v>
      </c>
    </row>
    <row r="173" spans="2:65" s="1" customFormat="1" ht="24" customHeight="1">
      <c r="B173" s="125"/>
      <c r="C173" s="126" t="s">
        <v>230</v>
      </c>
      <c r="D173" s="311" t="s">
        <v>231</v>
      </c>
      <c r="E173" s="312"/>
      <c r="F173" s="313"/>
      <c r="G173" s="128" t="s">
        <v>209</v>
      </c>
      <c r="H173" s="129">
        <v>4</v>
      </c>
      <c r="I173" s="129">
        <v>0</v>
      </c>
      <c r="J173" s="129">
        <f t="shared" ref="J173:J181" si="20">ROUND(I173*H173,3)</f>
        <v>0</v>
      </c>
      <c r="K173" s="127" t="s">
        <v>1</v>
      </c>
      <c r="L173" s="26"/>
      <c r="M173" s="130" t="s">
        <v>1</v>
      </c>
      <c r="N173" s="131" t="s">
        <v>34</v>
      </c>
      <c r="O173" s="132">
        <v>0</v>
      </c>
      <c r="P173" s="132">
        <f t="shared" ref="P173:P181" si="21">O173*H173</f>
        <v>0</v>
      </c>
      <c r="Q173" s="132">
        <v>0</v>
      </c>
      <c r="R173" s="132">
        <f t="shared" ref="R173:R181" si="22">Q173*H173</f>
        <v>0</v>
      </c>
      <c r="S173" s="132">
        <v>0</v>
      </c>
      <c r="T173" s="133">
        <f t="shared" ref="T173:T181" si="23">S173*H173</f>
        <v>0</v>
      </c>
      <c r="AR173" s="134" t="s">
        <v>119</v>
      </c>
      <c r="AT173" s="134" t="s">
        <v>116</v>
      </c>
      <c r="AU173" s="134" t="s">
        <v>120</v>
      </c>
      <c r="AY173" s="14" t="s">
        <v>114</v>
      </c>
      <c r="BE173" s="135">
        <f t="shared" ref="BE173:BE181" si="24">IF(N173="základná",J173,0)</f>
        <v>0</v>
      </c>
      <c r="BF173" s="135">
        <f t="shared" ref="BF173:BF181" si="25">IF(N173="znížená",J173,0)</f>
        <v>0</v>
      </c>
      <c r="BG173" s="135">
        <f t="shared" ref="BG173:BG181" si="26">IF(N173="zákl. prenesená",J173,0)</f>
        <v>0</v>
      </c>
      <c r="BH173" s="135">
        <f t="shared" ref="BH173:BH181" si="27">IF(N173="zníž. prenesená",J173,0)</f>
        <v>0</v>
      </c>
      <c r="BI173" s="135">
        <f t="shared" ref="BI173:BI181" si="28">IF(N173="nulová",J173,0)</f>
        <v>0</v>
      </c>
      <c r="BJ173" s="14" t="s">
        <v>120</v>
      </c>
      <c r="BK173" s="136">
        <f t="shared" ref="BK173:BK181" si="29">ROUND(I173*H173,3)</f>
        <v>0</v>
      </c>
      <c r="BL173" s="14" t="s">
        <v>119</v>
      </c>
      <c r="BM173" s="134" t="s">
        <v>232</v>
      </c>
    </row>
    <row r="174" spans="2:65" s="1" customFormat="1" ht="16.5" customHeight="1">
      <c r="B174" s="125"/>
      <c r="C174" s="137" t="s">
        <v>233</v>
      </c>
      <c r="D174" s="314" t="s">
        <v>234</v>
      </c>
      <c r="E174" s="315"/>
      <c r="F174" s="316"/>
      <c r="G174" s="139" t="s">
        <v>209</v>
      </c>
      <c r="H174" s="140">
        <v>4</v>
      </c>
      <c r="I174" s="140">
        <v>0</v>
      </c>
      <c r="J174" s="140">
        <f t="shared" si="20"/>
        <v>0</v>
      </c>
      <c r="K174" s="138" t="s">
        <v>1</v>
      </c>
      <c r="L174" s="141"/>
      <c r="M174" s="142" t="s">
        <v>1</v>
      </c>
      <c r="N174" s="143" t="s">
        <v>34</v>
      </c>
      <c r="O174" s="132">
        <v>0</v>
      </c>
      <c r="P174" s="132">
        <f t="shared" si="21"/>
        <v>0</v>
      </c>
      <c r="Q174" s="132">
        <v>0</v>
      </c>
      <c r="R174" s="132">
        <f t="shared" si="22"/>
        <v>0</v>
      </c>
      <c r="S174" s="132">
        <v>0</v>
      </c>
      <c r="T174" s="133">
        <f t="shared" si="23"/>
        <v>0</v>
      </c>
      <c r="AR174" s="134" t="s">
        <v>142</v>
      </c>
      <c r="AT174" s="134" t="s">
        <v>165</v>
      </c>
      <c r="AU174" s="134" t="s">
        <v>120</v>
      </c>
      <c r="AY174" s="14" t="s">
        <v>114</v>
      </c>
      <c r="BE174" s="135">
        <f t="shared" si="24"/>
        <v>0</v>
      </c>
      <c r="BF174" s="135">
        <f t="shared" si="25"/>
        <v>0</v>
      </c>
      <c r="BG174" s="135">
        <f t="shared" si="26"/>
        <v>0</v>
      </c>
      <c r="BH174" s="135">
        <f t="shared" si="27"/>
        <v>0</v>
      </c>
      <c r="BI174" s="135">
        <f t="shared" si="28"/>
        <v>0</v>
      </c>
      <c r="BJ174" s="14" t="s">
        <v>120</v>
      </c>
      <c r="BK174" s="136">
        <f t="shared" si="29"/>
        <v>0</v>
      </c>
      <c r="BL174" s="14" t="s">
        <v>119</v>
      </c>
      <c r="BM174" s="134" t="s">
        <v>235</v>
      </c>
    </row>
    <row r="175" spans="2:65" s="1" customFormat="1" ht="24" customHeight="1">
      <c r="B175" s="125"/>
      <c r="C175" s="126" t="s">
        <v>236</v>
      </c>
      <c r="D175" s="311" t="s">
        <v>237</v>
      </c>
      <c r="E175" s="312"/>
      <c r="F175" s="313"/>
      <c r="G175" s="128" t="s">
        <v>126</v>
      </c>
      <c r="H175" s="129">
        <v>0.5</v>
      </c>
      <c r="I175" s="129">
        <v>0</v>
      </c>
      <c r="J175" s="129">
        <f t="shared" si="20"/>
        <v>0</v>
      </c>
      <c r="K175" s="127" t="s">
        <v>1</v>
      </c>
      <c r="L175" s="26"/>
      <c r="M175" s="130" t="s">
        <v>1</v>
      </c>
      <c r="N175" s="131" t="s">
        <v>34</v>
      </c>
      <c r="O175" s="132">
        <v>0</v>
      </c>
      <c r="P175" s="132">
        <f t="shared" si="21"/>
        <v>0</v>
      </c>
      <c r="Q175" s="132">
        <v>0</v>
      </c>
      <c r="R175" s="132">
        <f t="shared" si="22"/>
        <v>0</v>
      </c>
      <c r="S175" s="132">
        <v>0</v>
      </c>
      <c r="T175" s="133">
        <f t="shared" si="23"/>
        <v>0</v>
      </c>
      <c r="AR175" s="134" t="s">
        <v>119</v>
      </c>
      <c r="AT175" s="134" t="s">
        <v>116</v>
      </c>
      <c r="AU175" s="134" t="s">
        <v>120</v>
      </c>
      <c r="AY175" s="14" t="s">
        <v>114</v>
      </c>
      <c r="BE175" s="135">
        <f t="shared" si="24"/>
        <v>0</v>
      </c>
      <c r="BF175" s="135">
        <f t="shared" si="25"/>
        <v>0</v>
      </c>
      <c r="BG175" s="135">
        <f t="shared" si="26"/>
        <v>0</v>
      </c>
      <c r="BH175" s="135">
        <f t="shared" si="27"/>
        <v>0</v>
      </c>
      <c r="BI175" s="135">
        <f t="shared" si="28"/>
        <v>0</v>
      </c>
      <c r="BJ175" s="14" t="s">
        <v>120</v>
      </c>
      <c r="BK175" s="136">
        <f t="shared" si="29"/>
        <v>0</v>
      </c>
      <c r="BL175" s="14" t="s">
        <v>119</v>
      </c>
      <c r="BM175" s="134" t="s">
        <v>238</v>
      </c>
    </row>
    <row r="176" spans="2:65" s="1" customFormat="1" ht="24" customHeight="1">
      <c r="B176" s="125"/>
      <c r="C176" s="126" t="s">
        <v>239</v>
      </c>
      <c r="D176" s="311" t="s">
        <v>240</v>
      </c>
      <c r="E176" s="312"/>
      <c r="F176" s="313"/>
      <c r="G176" s="128" t="s">
        <v>133</v>
      </c>
      <c r="H176" s="129">
        <v>142</v>
      </c>
      <c r="I176" s="129">
        <v>0</v>
      </c>
      <c r="J176" s="129">
        <f t="shared" si="20"/>
        <v>0</v>
      </c>
      <c r="K176" s="127" t="s">
        <v>1</v>
      </c>
      <c r="L176" s="26"/>
      <c r="M176" s="130" t="s">
        <v>1</v>
      </c>
      <c r="N176" s="131" t="s">
        <v>34</v>
      </c>
      <c r="O176" s="132">
        <v>0</v>
      </c>
      <c r="P176" s="132">
        <f t="shared" si="21"/>
        <v>0</v>
      </c>
      <c r="Q176" s="132">
        <v>0</v>
      </c>
      <c r="R176" s="132">
        <f t="shared" si="22"/>
        <v>0</v>
      </c>
      <c r="S176" s="132">
        <v>0</v>
      </c>
      <c r="T176" s="133">
        <f t="shared" si="23"/>
        <v>0</v>
      </c>
      <c r="AR176" s="134" t="s">
        <v>119</v>
      </c>
      <c r="AT176" s="134" t="s">
        <v>116</v>
      </c>
      <c r="AU176" s="134" t="s">
        <v>120</v>
      </c>
      <c r="AY176" s="14" t="s">
        <v>114</v>
      </c>
      <c r="BE176" s="135">
        <f t="shared" si="24"/>
        <v>0</v>
      </c>
      <c r="BF176" s="135">
        <f t="shared" si="25"/>
        <v>0</v>
      </c>
      <c r="BG176" s="135">
        <f t="shared" si="26"/>
        <v>0</v>
      </c>
      <c r="BH176" s="135">
        <f t="shared" si="27"/>
        <v>0</v>
      </c>
      <c r="BI176" s="135">
        <f t="shared" si="28"/>
        <v>0</v>
      </c>
      <c r="BJ176" s="14" t="s">
        <v>120</v>
      </c>
      <c r="BK176" s="136">
        <f t="shared" si="29"/>
        <v>0</v>
      </c>
      <c r="BL176" s="14" t="s">
        <v>119</v>
      </c>
      <c r="BM176" s="134" t="s">
        <v>241</v>
      </c>
    </row>
    <row r="177" spans="2:65" s="1" customFormat="1" ht="16.5" customHeight="1">
      <c r="B177" s="125"/>
      <c r="C177" s="126" t="s">
        <v>242</v>
      </c>
      <c r="D177" s="311" t="s">
        <v>243</v>
      </c>
      <c r="E177" s="312"/>
      <c r="F177" s="313"/>
      <c r="G177" s="128" t="s">
        <v>157</v>
      </c>
      <c r="H177" s="129">
        <v>23</v>
      </c>
      <c r="I177" s="129">
        <v>0</v>
      </c>
      <c r="J177" s="129">
        <f t="shared" si="20"/>
        <v>0</v>
      </c>
      <c r="K177" s="127" t="s">
        <v>1</v>
      </c>
      <c r="L177" s="26"/>
      <c r="M177" s="130" t="s">
        <v>1</v>
      </c>
      <c r="N177" s="131" t="s">
        <v>34</v>
      </c>
      <c r="O177" s="132">
        <v>0.59799999999999998</v>
      </c>
      <c r="P177" s="132">
        <f t="shared" si="21"/>
        <v>13.754</v>
      </c>
      <c r="Q177" s="132">
        <v>0</v>
      </c>
      <c r="R177" s="132">
        <f t="shared" si="22"/>
        <v>0</v>
      </c>
      <c r="S177" s="132">
        <v>0</v>
      </c>
      <c r="T177" s="133">
        <f t="shared" si="23"/>
        <v>0</v>
      </c>
      <c r="AR177" s="134" t="s">
        <v>119</v>
      </c>
      <c r="AT177" s="134" t="s">
        <v>116</v>
      </c>
      <c r="AU177" s="134" t="s">
        <v>120</v>
      </c>
      <c r="AY177" s="14" t="s">
        <v>114</v>
      </c>
      <c r="BE177" s="135">
        <f t="shared" si="24"/>
        <v>0</v>
      </c>
      <c r="BF177" s="135">
        <f t="shared" si="25"/>
        <v>0</v>
      </c>
      <c r="BG177" s="135">
        <f t="shared" si="26"/>
        <v>0</v>
      </c>
      <c r="BH177" s="135">
        <f t="shared" si="27"/>
        <v>0</v>
      </c>
      <c r="BI177" s="135">
        <f t="shared" si="28"/>
        <v>0</v>
      </c>
      <c r="BJ177" s="14" t="s">
        <v>120</v>
      </c>
      <c r="BK177" s="136">
        <f t="shared" si="29"/>
        <v>0</v>
      </c>
      <c r="BL177" s="14" t="s">
        <v>119</v>
      </c>
      <c r="BM177" s="134" t="s">
        <v>244</v>
      </c>
    </row>
    <row r="178" spans="2:65" s="1" customFormat="1" ht="24" customHeight="1">
      <c r="B178" s="125"/>
      <c r="C178" s="126" t="s">
        <v>245</v>
      </c>
      <c r="D178" s="311" t="s">
        <v>246</v>
      </c>
      <c r="E178" s="312"/>
      <c r="F178" s="313"/>
      <c r="G178" s="128" t="s">
        <v>157</v>
      </c>
      <c r="H178" s="129">
        <v>23</v>
      </c>
      <c r="I178" s="129">
        <v>0</v>
      </c>
      <c r="J178" s="129">
        <f t="shared" si="20"/>
        <v>0</v>
      </c>
      <c r="K178" s="127" t="s">
        <v>1</v>
      </c>
      <c r="L178" s="26"/>
      <c r="M178" s="130" t="s">
        <v>1</v>
      </c>
      <c r="N178" s="131" t="s">
        <v>34</v>
      </c>
      <c r="O178" s="132">
        <v>7.0000000000000001E-3</v>
      </c>
      <c r="P178" s="132">
        <f t="shared" si="21"/>
        <v>0.161</v>
      </c>
      <c r="Q178" s="132">
        <v>0</v>
      </c>
      <c r="R178" s="132">
        <f t="shared" si="22"/>
        <v>0</v>
      </c>
      <c r="S178" s="132">
        <v>0</v>
      </c>
      <c r="T178" s="133">
        <f t="shared" si="23"/>
        <v>0</v>
      </c>
      <c r="AR178" s="134" t="s">
        <v>119</v>
      </c>
      <c r="AT178" s="134" t="s">
        <v>116</v>
      </c>
      <c r="AU178" s="134" t="s">
        <v>120</v>
      </c>
      <c r="AY178" s="14" t="s">
        <v>114</v>
      </c>
      <c r="BE178" s="135">
        <f t="shared" si="24"/>
        <v>0</v>
      </c>
      <c r="BF178" s="135">
        <f t="shared" si="25"/>
        <v>0</v>
      </c>
      <c r="BG178" s="135">
        <f t="shared" si="26"/>
        <v>0</v>
      </c>
      <c r="BH178" s="135">
        <f t="shared" si="27"/>
        <v>0</v>
      </c>
      <c r="BI178" s="135">
        <f t="shared" si="28"/>
        <v>0</v>
      </c>
      <c r="BJ178" s="14" t="s">
        <v>120</v>
      </c>
      <c r="BK178" s="136">
        <f t="shared" si="29"/>
        <v>0</v>
      </c>
      <c r="BL178" s="14" t="s">
        <v>119</v>
      </c>
      <c r="BM178" s="134" t="s">
        <v>247</v>
      </c>
    </row>
    <row r="179" spans="2:65" s="1" customFormat="1" ht="24" customHeight="1">
      <c r="B179" s="125"/>
      <c r="C179" s="126" t="s">
        <v>248</v>
      </c>
      <c r="D179" s="311" t="s">
        <v>249</v>
      </c>
      <c r="E179" s="312"/>
      <c r="F179" s="313"/>
      <c r="G179" s="128" t="s">
        <v>157</v>
      </c>
      <c r="H179" s="129">
        <v>23</v>
      </c>
      <c r="I179" s="129">
        <v>0</v>
      </c>
      <c r="J179" s="129">
        <f t="shared" si="20"/>
        <v>0</v>
      </c>
      <c r="K179" s="127" t="s">
        <v>134</v>
      </c>
      <c r="L179" s="26"/>
      <c r="M179" s="130" t="s">
        <v>1</v>
      </c>
      <c r="N179" s="131" t="s">
        <v>34</v>
      </c>
      <c r="O179" s="132">
        <v>0.14899999999999999</v>
      </c>
      <c r="P179" s="132">
        <f t="shared" si="21"/>
        <v>3.427</v>
      </c>
      <c r="Q179" s="132">
        <v>0</v>
      </c>
      <c r="R179" s="132">
        <f t="shared" si="22"/>
        <v>0</v>
      </c>
      <c r="S179" s="132">
        <v>0</v>
      </c>
      <c r="T179" s="133">
        <f t="shared" si="23"/>
        <v>0</v>
      </c>
      <c r="AR179" s="134" t="s">
        <v>119</v>
      </c>
      <c r="AT179" s="134" t="s">
        <v>116</v>
      </c>
      <c r="AU179" s="134" t="s">
        <v>120</v>
      </c>
      <c r="AY179" s="14" t="s">
        <v>114</v>
      </c>
      <c r="BE179" s="135">
        <f t="shared" si="24"/>
        <v>0</v>
      </c>
      <c r="BF179" s="135">
        <f t="shared" si="25"/>
        <v>0</v>
      </c>
      <c r="BG179" s="135">
        <f t="shared" si="26"/>
        <v>0</v>
      </c>
      <c r="BH179" s="135">
        <f t="shared" si="27"/>
        <v>0</v>
      </c>
      <c r="BI179" s="135">
        <f t="shared" si="28"/>
        <v>0</v>
      </c>
      <c r="BJ179" s="14" t="s">
        <v>120</v>
      </c>
      <c r="BK179" s="136">
        <f t="shared" si="29"/>
        <v>0</v>
      </c>
      <c r="BL179" s="14" t="s">
        <v>119</v>
      </c>
      <c r="BM179" s="134" t="s">
        <v>250</v>
      </c>
    </row>
    <row r="180" spans="2:65" s="1" customFormat="1" ht="24" customHeight="1">
      <c r="B180" s="125"/>
      <c r="C180" s="126" t="s">
        <v>251</v>
      </c>
      <c r="D180" s="311" t="s">
        <v>252</v>
      </c>
      <c r="E180" s="312"/>
      <c r="F180" s="313"/>
      <c r="G180" s="128" t="s">
        <v>157</v>
      </c>
      <c r="H180" s="129">
        <v>7</v>
      </c>
      <c r="I180" s="129">
        <v>0</v>
      </c>
      <c r="J180" s="129">
        <f t="shared" si="20"/>
        <v>0</v>
      </c>
      <c r="K180" s="127" t="s">
        <v>1</v>
      </c>
      <c r="L180" s="26"/>
      <c r="M180" s="130" t="s">
        <v>1</v>
      </c>
      <c r="N180" s="131" t="s">
        <v>34</v>
      </c>
      <c r="O180" s="132">
        <v>0</v>
      </c>
      <c r="P180" s="132">
        <f t="shared" si="21"/>
        <v>0</v>
      </c>
      <c r="Q180" s="132">
        <v>0</v>
      </c>
      <c r="R180" s="132">
        <f t="shared" si="22"/>
        <v>0</v>
      </c>
      <c r="S180" s="132">
        <v>0</v>
      </c>
      <c r="T180" s="133">
        <f t="shared" si="23"/>
        <v>0</v>
      </c>
      <c r="AR180" s="134" t="s">
        <v>119</v>
      </c>
      <c r="AT180" s="134" t="s">
        <v>116</v>
      </c>
      <c r="AU180" s="134" t="s">
        <v>120</v>
      </c>
      <c r="AY180" s="14" t="s">
        <v>114</v>
      </c>
      <c r="BE180" s="135">
        <f t="shared" si="24"/>
        <v>0</v>
      </c>
      <c r="BF180" s="135">
        <f t="shared" si="25"/>
        <v>0</v>
      </c>
      <c r="BG180" s="135">
        <f t="shared" si="26"/>
        <v>0</v>
      </c>
      <c r="BH180" s="135">
        <f t="shared" si="27"/>
        <v>0</v>
      </c>
      <c r="BI180" s="135">
        <f t="shared" si="28"/>
        <v>0</v>
      </c>
      <c r="BJ180" s="14" t="s">
        <v>120</v>
      </c>
      <c r="BK180" s="136">
        <f t="shared" si="29"/>
        <v>0</v>
      </c>
      <c r="BL180" s="14" t="s">
        <v>119</v>
      </c>
      <c r="BM180" s="134" t="s">
        <v>253</v>
      </c>
    </row>
    <row r="181" spans="2:65" s="1" customFormat="1" ht="24" customHeight="1">
      <c r="B181" s="125"/>
      <c r="C181" s="126" t="s">
        <v>254</v>
      </c>
      <c r="D181" s="311" t="s">
        <v>255</v>
      </c>
      <c r="E181" s="312"/>
      <c r="F181" s="313"/>
      <c r="G181" s="128" t="s">
        <v>157</v>
      </c>
      <c r="H181" s="129">
        <v>16</v>
      </c>
      <c r="I181" s="129">
        <v>0</v>
      </c>
      <c r="J181" s="129">
        <f t="shared" si="20"/>
        <v>0</v>
      </c>
      <c r="K181" s="127" t="s">
        <v>1</v>
      </c>
      <c r="L181" s="26"/>
      <c r="M181" s="130" t="s">
        <v>1</v>
      </c>
      <c r="N181" s="131" t="s">
        <v>34</v>
      </c>
      <c r="O181" s="132">
        <v>0</v>
      </c>
      <c r="P181" s="132">
        <f t="shared" si="21"/>
        <v>0</v>
      </c>
      <c r="Q181" s="132">
        <v>0</v>
      </c>
      <c r="R181" s="132">
        <f t="shared" si="22"/>
        <v>0</v>
      </c>
      <c r="S181" s="132">
        <v>0</v>
      </c>
      <c r="T181" s="133">
        <f t="shared" si="23"/>
        <v>0</v>
      </c>
      <c r="AR181" s="134" t="s">
        <v>119</v>
      </c>
      <c r="AT181" s="134" t="s">
        <v>116</v>
      </c>
      <c r="AU181" s="134" t="s">
        <v>120</v>
      </c>
      <c r="AY181" s="14" t="s">
        <v>114</v>
      </c>
      <c r="BE181" s="135">
        <f t="shared" si="24"/>
        <v>0</v>
      </c>
      <c r="BF181" s="135">
        <f t="shared" si="25"/>
        <v>0</v>
      </c>
      <c r="BG181" s="135">
        <f t="shared" si="26"/>
        <v>0</v>
      </c>
      <c r="BH181" s="135">
        <f t="shared" si="27"/>
        <v>0</v>
      </c>
      <c r="BI181" s="135">
        <f t="shared" si="28"/>
        <v>0</v>
      </c>
      <c r="BJ181" s="14" t="s">
        <v>120</v>
      </c>
      <c r="BK181" s="136">
        <f t="shared" si="29"/>
        <v>0</v>
      </c>
      <c r="BL181" s="14" t="s">
        <v>119</v>
      </c>
      <c r="BM181" s="134" t="s">
        <v>256</v>
      </c>
    </row>
    <row r="182" spans="2:65" s="11" customFormat="1" ht="22.9" customHeight="1">
      <c r="B182" s="113"/>
      <c r="D182" s="114" t="s">
        <v>67</v>
      </c>
      <c r="E182" s="123" t="s">
        <v>257</v>
      </c>
      <c r="F182" s="123" t="s">
        <v>258</v>
      </c>
      <c r="J182" s="124">
        <f>BK182</f>
        <v>0</v>
      </c>
      <c r="L182" s="113"/>
      <c r="M182" s="117"/>
      <c r="N182" s="118"/>
      <c r="O182" s="118"/>
      <c r="P182" s="119">
        <f>P183</f>
        <v>0</v>
      </c>
      <c r="Q182" s="118"/>
      <c r="R182" s="119">
        <f>R183</f>
        <v>0</v>
      </c>
      <c r="S182" s="118"/>
      <c r="T182" s="120">
        <f>T183</f>
        <v>0</v>
      </c>
      <c r="AR182" s="114" t="s">
        <v>76</v>
      </c>
      <c r="AT182" s="121" t="s">
        <v>67</v>
      </c>
      <c r="AU182" s="121" t="s">
        <v>76</v>
      </c>
      <c r="AY182" s="114" t="s">
        <v>114</v>
      </c>
      <c r="BK182" s="122">
        <f>BK183</f>
        <v>0</v>
      </c>
    </row>
    <row r="183" spans="2:65" s="1" customFormat="1" ht="24" customHeight="1">
      <c r="B183" s="125"/>
      <c r="C183" s="126" t="s">
        <v>259</v>
      </c>
      <c r="D183" s="311" t="s">
        <v>260</v>
      </c>
      <c r="E183" s="312"/>
      <c r="F183" s="313"/>
      <c r="G183" s="128" t="s">
        <v>157</v>
      </c>
      <c r="H183" s="129">
        <v>144.208</v>
      </c>
      <c r="I183" s="129">
        <v>0</v>
      </c>
      <c r="J183" s="129">
        <f>ROUND(I183*H183,3)</f>
        <v>0</v>
      </c>
      <c r="K183" s="127" t="s">
        <v>1</v>
      </c>
      <c r="L183" s="26"/>
      <c r="M183" s="130" t="s">
        <v>1</v>
      </c>
      <c r="N183" s="131" t="s">
        <v>34</v>
      </c>
      <c r="O183" s="132">
        <v>0</v>
      </c>
      <c r="P183" s="132">
        <f>O183*H183</f>
        <v>0</v>
      </c>
      <c r="Q183" s="132">
        <v>0</v>
      </c>
      <c r="R183" s="132">
        <f>Q183*H183</f>
        <v>0</v>
      </c>
      <c r="S183" s="132">
        <v>0</v>
      </c>
      <c r="T183" s="133">
        <f>S183*H183</f>
        <v>0</v>
      </c>
      <c r="AR183" s="134" t="s">
        <v>119</v>
      </c>
      <c r="AT183" s="134" t="s">
        <v>116</v>
      </c>
      <c r="AU183" s="134" t="s">
        <v>120</v>
      </c>
      <c r="AY183" s="14" t="s">
        <v>114</v>
      </c>
      <c r="BE183" s="135">
        <f>IF(N183="základná",J183,0)</f>
        <v>0</v>
      </c>
      <c r="BF183" s="135">
        <f>IF(N183="znížená",J183,0)</f>
        <v>0</v>
      </c>
      <c r="BG183" s="135">
        <f>IF(N183="zákl. prenesená",J183,0)</f>
        <v>0</v>
      </c>
      <c r="BH183" s="135">
        <f>IF(N183="zníž. prenesená",J183,0)</f>
        <v>0</v>
      </c>
      <c r="BI183" s="135">
        <f>IF(N183="nulová",J183,0)</f>
        <v>0</v>
      </c>
      <c r="BJ183" s="14" t="s">
        <v>120</v>
      </c>
      <c r="BK183" s="136">
        <f>ROUND(I183*H183,3)</f>
        <v>0</v>
      </c>
      <c r="BL183" s="14" t="s">
        <v>119</v>
      </c>
      <c r="BM183" s="134" t="s">
        <v>261</v>
      </c>
    </row>
    <row r="184" spans="2:65" s="11" customFormat="1" ht="25.9" customHeight="1">
      <c r="B184" s="113"/>
      <c r="D184" s="114" t="s">
        <v>67</v>
      </c>
      <c r="E184" s="115" t="s">
        <v>262</v>
      </c>
      <c r="F184" s="115" t="s">
        <v>263</v>
      </c>
      <c r="J184" s="116">
        <f>BK184</f>
        <v>0</v>
      </c>
      <c r="L184" s="113"/>
      <c r="M184" s="117"/>
      <c r="N184" s="118"/>
      <c r="O184" s="118"/>
      <c r="P184" s="119">
        <f>P185+P231+P244</f>
        <v>91.626572999053991</v>
      </c>
      <c r="Q184" s="118"/>
      <c r="R184" s="119">
        <f>R185+R231+R244</f>
        <v>0.27344000000000002</v>
      </c>
      <c r="S184" s="118"/>
      <c r="T184" s="120">
        <f>T185+T231+T244</f>
        <v>0.26579999999999998</v>
      </c>
      <c r="AR184" s="114" t="s">
        <v>120</v>
      </c>
      <c r="AT184" s="121" t="s">
        <v>67</v>
      </c>
      <c r="AU184" s="121" t="s">
        <v>68</v>
      </c>
      <c r="AY184" s="114" t="s">
        <v>114</v>
      </c>
      <c r="BK184" s="122">
        <f>BK185+BK231+BK244</f>
        <v>0</v>
      </c>
    </row>
    <row r="185" spans="2:65" s="11" customFormat="1" ht="22.9" customHeight="1">
      <c r="B185" s="113"/>
      <c r="D185" s="114" t="s">
        <v>67</v>
      </c>
      <c r="E185" s="123" t="s">
        <v>264</v>
      </c>
      <c r="F185" s="123" t="s">
        <v>265</v>
      </c>
      <c r="J185" s="124">
        <f>BK185</f>
        <v>0</v>
      </c>
      <c r="L185" s="113"/>
      <c r="M185" s="117"/>
      <c r="N185" s="118"/>
      <c r="O185" s="118"/>
      <c r="P185" s="119">
        <f>SUM(P186:P230)</f>
        <v>80.520212999053996</v>
      </c>
      <c r="Q185" s="118"/>
      <c r="R185" s="119">
        <f>SUM(R186:R230)</f>
        <v>0.26412000000000002</v>
      </c>
      <c r="S185" s="118"/>
      <c r="T185" s="120">
        <f>SUM(T186:T230)</f>
        <v>0.26579999999999998</v>
      </c>
      <c r="AR185" s="114" t="s">
        <v>120</v>
      </c>
      <c r="AT185" s="121" t="s">
        <v>67</v>
      </c>
      <c r="AU185" s="121" t="s">
        <v>76</v>
      </c>
      <c r="AY185" s="114" t="s">
        <v>114</v>
      </c>
      <c r="BK185" s="122">
        <f>SUM(BK186:BK230)</f>
        <v>0</v>
      </c>
    </row>
    <row r="186" spans="2:65" s="1" customFormat="1" ht="16.5" customHeight="1">
      <c r="B186" s="125"/>
      <c r="C186" s="126" t="s">
        <v>266</v>
      </c>
      <c r="D186" s="311" t="s">
        <v>267</v>
      </c>
      <c r="E186" s="312"/>
      <c r="F186" s="313"/>
      <c r="G186" s="128" t="s">
        <v>133</v>
      </c>
      <c r="H186" s="129">
        <v>35</v>
      </c>
      <c r="I186" s="129">
        <v>0</v>
      </c>
      <c r="J186" s="129">
        <f t="shared" ref="J186:J230" si="30">ROUND(I186*H186,3)</f>
        <v>0</v>
      </c>
      <c r="K186" s="127" t="s">
        <v>162</v>
      </c>
      <c r="L186" s="26"/>
      <c r="M186" s="130" t="s">
        <v>1</v>
      </c>
      <c r="N186" s="131" t="s">
        <v>34</v>
      </c>
      <c r="O186" s="132">
        <v>0.45300000000000001</v>
      </c>
      <c r="P186" s="132">
        <f t="shared" ref="P186:P230" si="31">O186*H186</f>
        <v>15.855</v>
      </c>
      <c r="Q186" s="132">
        <v>0</v>
      </c>
      <c r="R186" s="132">
        <f t="shared" ref="R186:R230" si="32">Q186*H186</f>
        <v>0</v>
      </c>
      <c r="S186" s="132">
        <v>0</v>
      </c>
      <c r="T186" s="133">
        <f t="shared" ref="T186:T230" si="33">S186*H186</f>
        <v>0</v>
      </c>
      <c r="AR186" s="134" t="s">
        <v>268</v>
      </c>
      <c r="AT186" s="134" t="s">
        <v>116</v>
      </c>
      <c r="AU186" s="134" t="s">
        <v>120</v>
      </c>
      <c r="AY186" s="14" t="s">
        <v>114</v>
      </c>
      <c r="BE186" s="135">
        <f t="shared" ref="BE186:BE230" si="34">IF(N186="základná",J186,0)</f>
        <v>0</v>
      </c>
      <c r="BF186" s="135">
        <f t="shared" ref="BF186:BF230" si="35">IF(N186="znížená",J186,0)</f>
        <v>0</v>
      </c>
      <c r="BG186" s="135">
        <f t="shared" ref="BG186:BG230" si="36">IF(N186="zákl. prenesená",J186,0)</f>
        <v>0</v>
      </c>
      <c r="BH186" s="135">
        <f t="shared" ref="BH186:BH230" si="37">IF(N186="zníž. prenesená",J186,0)</f>
        <v>0</v>
      </c>
      <c r="BI186" s="135">
        <f t="shared" ref="BI186:BI230" si="38">IF(N186="nulová",J186,0)</f>
        <v>0</v>
      </c>
      <c r="BJ186" s="14" t="s">
        <v>120</v>
      </c>
      <c r="BK186" s="136">
        <f t="shared" ref="BK186:BK230" si="39">ROUND(I186*H186,3)</f>
        <v>0</v>
      </c>
      <c r="BL186" s="14" t="s">
        <v>268</v>
      </c>
      <c r="BM186" s="134" t="s">
        <v>269</v>
      </c>
    </row>
    <row r="187" spans="2:65" s="1" customFormat="1" ht="24" customHeight="1">
      <c r="B187" s="125"/>
      <c r="C187" s="126" t="s">
        <v>270</v>
      </c>
      <c r="D187" s="311" t="s">
        <v>271</v>
      </c>
      <c r="E187" s="312"/>
      <c r="F187" s="313"/>
      <c r="G187" s="128" t="s">
        <v>133</v>
      </c>
      <c r="H187" s="129">
        <v>35</v>
      </c>
      <c r="I187" s="129">
        <v>0</v>
      </c>
      <c r="J187" s="129">
        <f t="shared" si="30"/>
        <v>0</v>
      </c>
      <c r="K187" s="127" t="s">
        <v>162</v>
      </c>
      <c r="L187" s="26"/>
      <c r="M187" s="130" t="s">
        <v>1</v>
      </c>
      <c r="N187" s="131" t="s">
        <v>34</v>
      </c>
      <c r="O187" s="132">
        <v>0.154</v>
      </c>
      <c r="P187" s="132">
        <f t="shared" si="31"/>
        <v>5.39</v>
      </c>
      <c r="Q187" s="132">
        <v>0</v>
      </c>
      <c r="R187" s="132">
        <f t="shared" si="32"/>
        <v>0</v>
      </c>
      <c r="S187" s="132">
        <v>0</v>
      </c>
      <c r="T187" s="133">
        <f t="shared" si="33"/>
        <v>0</v>
      </c>
      <c r="AR187" s="134" t="s">
        <v>268</v>
      </c>
      <c r="AT187" s="134" t="s">
        <v>116</v>
      </c>
      <c r="AU187" s="134" t="s">
        <v>120</v>
      </c>
      <c r="AY187" s="14" t="s">
        <v>114</v>
      </c>
      <c r="BE187" s="135">
        <f t="shared" si="34"/>
        <v>0</v>
      </c>
      <c r="BF187" s="135">
        <f t="shared" si="35"/>
        <v>0</v>
      </c>
      <c r="BG187" s="135">
        <f t="shared" si="36"/>
        <v>0</v>
      </c>
      <c r="BH187" s="135">
        <f t="shared" si="37"/>
        <v>0</v>
      </c>
      <c r="BI187" s="135">
        <f t="shared" si="38"/>
        <v>0</v>
      </c>
      <c r="BJ187" s="14" t="s">
        <v>120</v>
      </c>
      <c r="BK187" s="136">
        <f t="shared" si="39"/>
        <v>0</v>
      </c>
      <c r="BL187" s="14" t="s">
        <v>268</v>
      </c>
      <c r="BM187" s="134" t="s">
        <v>272</v>
      </c>
    </row>
    <row r="188" spans="2:65" s="1" customFormat="1" ht="24" customHeight="1">
      <c r="B188" s="125"/>
      <c r="C188" s="126" t="s">
        <v>273</v>
      </c>
      <c r="D188" s="311" t="s">
        <v>274</v>
      </c>
      <c r="E188" s="312"/>
      <c r="F188" s="313"/>
      <c r="G188" s="128" t="s">
        <v>275</v>
      </c>
      <c r="H188" s="129">
        <v>1</v>
      </c>
      <c r="I188" s="129">
        <v>0</v>
      </c>
      <c r="J188" s="129">
        <f t="shared" si="30"/>
        <v>0</v>
      </c>
      <c r="K188" s="127" t="s">
        <v>162</v>
      </c>
      <c r="L188" s="26"/>
      <c r="M188" s="130" t="s">
        <v>1</v>
      </c>
      <c r="N188" s="131" t="s">
        <v>34</v>
      </c>
      <c r="O188" s="132">
        <v>4.2364300000000004</v>
      </c>
      <c r="P188" s="132">
        <f t="shared" si="31"/>
        <v>4.2364300000000004</v>
      </c>
      <c r="Q188" s="132">
        <v>0</v>
      </c>
      <c r="R188" s="132">
        <f t="shared" si="32"/>
        <v>0</v>
      </c>
      <c r="S188" s="132">
        <v>0</v>
      </c>
      <c r="T188" s="133">
        <f t="shared" si="33"/>
        <v>0</v>
      </c>
      <c r="AR188" s="134" t="s">
        <v>268</v>
      </c>
      <c r="AT188" s="134" t="s">
        <v>116</v>
      </c>
      <c r="AU188" s="134" t="s">
        <v>120</v>
      </c>
      <c r="AY188" s="14" t="s">
        <v>114</v>
      </c>
      <c r="BE188" s="135">
        <f t="shared" si="34"/>
        <v>0</v>
      </c>
      <c r="BF188" s="135">
        <f t="shared" si="35"/>
        <v>0</v>
      </c>
      <c r="BG188" s="135">
        <f t="shared" si="36"/>
        <v>0</v>
      </c>
      <c r="BH188" s="135">
        <f t="shared" si="37"/>
        <v>0</v>
      </c>
      <c r="BI188" s="135">
        <f t="shared" si="38"/>
        <v>0</v>
      </c>
      <c r="BJ188" s="14" t="s">
        <v>120</v>
      </c>
      <c r="BK188" s="136">
        <f t="shared" si="39"/>
        <v>0</v>
      </c>
      <c r="BL188" s="14" t="s">
        <v>268</v>
      </c>
      <c r="BM188" s="134" t="s">
        <v>276</v>
      </c>
    </row>
    <row r="189" spans="2:65" s="1" customFormat="1" ht="16.5" customHeight="1">
      <c r="B189" s="125"/>
      <c r="C189" s="126" t="s">
        <v>277</v>
      </c>
      <c r="D189" s="311" t="s">
        <v>278</v>
      </c>
      <c r="E189" s="312"/>
      <c r="F189" s="313"/>
      <c r="G189" s="128" t="s">
        <v>275</v>
      </c>
      <c r="H189" s="129">
        <v>1</v>
      </c>
      <c r="I189" s="129">
        <v>0</v>
      </c>
      <c r="J189" s="129">
        <f t="shared" si="30"/>
        <v>0</v>
      </c>
      <c r="K189" s="127" t="s">
        <v>162</v>
      </c>
      <c r="L189" s="26"/>
      <c r="M189" s="130" t="s">
        <v>1</v>
      </c>
      <c r="N189" s="131" t="s">
        <v>34</v>
      </c>
      <c r="O189" s="132">
        <v>3.3569499999999999</v>
      </c>
      <c r="P189" s="132">
        <f t="shared" si="31"/>
        <v>3.3569499999999999</v>
      </c>
      <c r="Q189" s="132">
        <v>4.0000000000000003E-5</v>
      </c>
      <c r="R189" s="132">
        <f t="shared" si="32"/>
        <v>4.0000000000000003E-5</v>
      </c>
      <c r="S189" s="132">
        <v>0</v>
      </c>
      <c r="T189" s="133">
        <f t="shared" si="33"/>
        <v>0</v>
      </c>
      <c r="AR189" s="134" t="s">
        <v>268</v>
      </c>
      <c r="AT189" s="134" t="s">
        <v>116</v>
      </c>
      <c r="AU189" s="134" t="s">
        <v>120</v>
      </c>
      <c r="AY189" s="14" t="s">
        <v>114</v>
      </c>
      <c r="BE189" s="135">
        <f t="shared" si="34"/>
        <v>0</v>
      </c>
      <c r="BF189" s="135">
        <f t="shared" si="35"/>
        <v>0</v>
      </c>
      <c r="BG189" s="135">
        <f t="shared" si="36"/>
        <v>0</v>
      </c>
      <c r="BH189" s="135">
        <f t="shared" si="37"/>
        <v>0</v>
      </c>
      <c r="BI189" s="135">
        <f t="shared" si="38"/>
        <v>0</v>
      </c>
      <c r="BJ189" s="14" t="s">
        <v>120</v>
      </c>
      <c r="BK189" s="136">
        <f t="shared" si="39"/>
        <v>0</v>
      </c>
      <c r="BL189" s="14" t="s">
        <v>268</v>
      </c>
      <c r="BM189" s="134" t="s">
        <v>279</v>
      </c>
    </row>
    <row r="190" spans="2:65" s="1" customFormat="1" ht="16.5" customHeight="1">
      <c r="B190" s="125"/>
      <c r="C190" s="126" t="s">
        <v>280</v>
      </c>
      <c r="D190" s="311" t="s">
        <v>281</v>
      </c>
      <c r="E190" s="312"/>
      <c r="F190" s="313"/>
      <c r="G190" s="128" t="s">
        <v>133</v>
      </c>
      <c r="H190" s="129">
        <v>35</v>
      </c>
      <c r="I190" s="129">
        <v>0</v>
      </c>
      <c r="J190" s="129">
        <f t="shared" si="30"/>
        <v>0</v>
      </c>
      <c r="K190" s="127" t="s">
        <v>162</v>
      </c>
      <c r="L190" s="26"/>
      <c r="M190" s="130" t="s">
        <v>1</v>
      </c>
      <c r="N190" s="131" t="s">
        <v>34</v>
      </c>
      <c r="O190" s="132">
        <v>1.3990000000000001E-2</v>
      </c>
      <c r="P190" s="132">
        <f t="shared" si="31"/>
        <v>0.48965000000000003</v>
      </c>
      <c r="Q190" s="132">
        <v>8.0000000000000007E-5</v>
      </c>
      <c r="R190" s="132">
        <f t="shared" si="32"/>
        <v>2.8000000000000004E-3</v>
      </c>
      <c r="S190" s="132">
        <v>0</v>
      </c>
      <c r="T190" s="133">
        <f t="shared" si="33"/>
        <v>0</v>
      </c>
      <c r="AR190" s="134" t="s">
        <v>268</v>
      </c>
      <c r="AT190" s="134" t="s">
        <v>116</v>
      </c>
      <c r="AU190" s="134" t="s">
        <v>120</v>
      </c>
      <c r="AY190" s="14" t="s">
        <v>114</v>
      </c>
      <c r="BE190" s="135">
        <f t="shared" si="34"/>
        <v>0</v>
      </c>
      <c r="BF190" s="135">
        <f t="shared" si="35"/>
        <v>0</v>
      </c>
      <c r="BG190" s="135">
        <f t="shared" si="36"/>
        <v>0</v>
      </c>
      <c r="BH190" s="135">
        <f t="shared" si="37"/>
        <v>0</v>
      </c>
      <c r="BI190" s="135">
        <f t="shared" si="38"/>
        <v>0</v>
      </c>
      <c r="BJ190" s="14" t="s">
        <v>120</v>
      </c>
      <c r="BK190" s="136">
        <f t="shared" si="39"/>
        <v>0</v>
      </c>
      <c r="BL190" s="14" t="s">
        <v>268</v>
      </c>
      <c r="BM190" s="134" t="s">
        <v>282</v>
      </c>
    </row>
    <row r="191" spans="2:65" s="1" customFormat="1" ht="16.5" customHeight="1">
      <c r="B191" s="125"/>
      <c r="C191" s="126" t="s">
        <v>283</v>
      </c>
      <c r="D191" s="311" t="s">
        <v>284</v>
      </c>
      <c r="E191" s="312"/>
      <c r="F191" s="313"/>
      <c r="G191" s="128" t="s">
        <v>133</v>
      </c>
      <c r="H191" s="129">
        <v>35</v>
      </c>
      <c r="I191" s="129">
        <v>0</v>
      </c>
      <c r="J191" s="129">
        <f t="shared" si="30"/>
        <v>0</v>
      </c>
      <c r="K191" s="127" t="s">
        <v>162</v>
      </c>
      <c r="L191" s="26"/>
      <c r="M191" s="130" t="s">
        <v>1</v>
      </c>
      <c r="N191" s="131" t="s">
        <v>34</v>
      </c>
      <c r="O191" s="132">
        <v>6.0139999999999999E-2</v>
      </c>
      <c r="P191" s="132">
        <f t="shared" si="31"/>
        <v>2.1048999999999998</v>
      </c>
      <c r="Q191" s="132">
        <v>0</v>
      </c>
      <c r="R191" s="132">
        <f t="shared" si="32"/>
        <v>0</v>
      </c>
      <c r="S191" s="132">
        <v>0</v>
      </c>
      <c r="T191" s="133">
        <f t="shared" si="33"/>
        <v>0</v>
      </c>
      <c r="AR191" s="134" t="s">
        <v>268</v>
      </c>
      <c r="AT191" s="134" t="s">
        <v>116</v>
      </c>
      <c r="AU191" s="134" t="s">
        <v>120</v>
      </c>
      <c r="AY191" s="14" t="s">
        <v>114</v>
      </c>
      <c r="BE191" s="135">
        <f t="shared" si="34"/>
        <v>0</v>
      </c>
      <c r="BF191" s="135">
        <f t="shared" si="35"/>
        <v>0</v>
      </c>
      <c r="BG191" s="135">
        <f t="shared" si="36"/>
        <v>0</v>
      </c>
      <c r="BH191" s="135">
        <f t="shared" si="37"/>
        <v>0</v>
      </c>
      <c r="BI191" s="135">
        <f t="shared" si="38"/>
        <v>0</v>
      </c>
      <c r="BJ191" s="14" t="s">
        <v>120</v>
      </c>
      <c r="BK191" s="136">
        <f t="shared" si="39"/>
        <v>0</v>
      </c>
      <c r="BL191" s="14" t="s">
        <v>268</v>
      </c>
      <c r="BM191" s="134" t="s">
        <v>285</v>
      </c>
    </row>
    <row r="192" spans="2:65" s="1" customFormat="1" ht="16.5" customHeight="1">
      <c r="B192" s="125"/>
      <c r="C192" s="126" t="s">
        <v>286</v>
      </c>
      <c r="D192" s="311" t="s">
        <v>287</v>
      </c>
      <c r="E192" s="312"/>
      <c r="F192" s="313"/>
      <c r="G192" s="128" t="s">
        <v>209</v>
      </c>
      <c r="H192" s="129">
        <v>2</v>
      </c>
      <c r="I192" s="129">
        <v>0</v>
      </c>
      <c r="J192" s="129">
        <f t="shared" si="30"/>
        <v>0</v>
      </c>
      <c r="K192" s="127" t="s">
        <v>162</v>
      </c>
      <c r="L192" s="26"/>
      <c r="M192" s="130" t="s">
        <v>1</v>
      </c>
      <c r="N192" s="131" t="s">
        <v>34</v>
      </c>
      <c r="O192" s="132">
        <v>2.0720000000000001</v>
      </c>
      <c r="P192" s="132">
        <f t="shared" si="31"/>
        <v>4.1440000000000001</v>
      </c>
      <c r="Q192" s="132">
        <v>4.0000000000000002E-4</v>
      </c>
      <c r="R192" s="132">
        <f t="shared" si="32"/>
        <v>8.0000000000000004E-4</v>
      </c>
      <c r="S192" s="132">
        <v>0</v>
      </c>
      <c r="T192" s="133">
        <f t="shared" si="33"/>
        <v>0</v>
      </c>
      <c r="AR192" s="134" t="s">
        <v>268</v>
      </c>
      <c r="AT192" s="134" t="s">
        <v>116</v>
      </c>
      <c r="AU192" s="134" t="s">
        <v>120</v>
      </c>
      <c r="AY192" s="14" t="s">
        <v>114</v>
      </c>
      <c r="BE192" s="135">
        <f t="shared" si="34"/>
        <v>0</v>
      </c>
      <c r="BF192" s="135">
        <f t="shared" si="35"/>
        <v>0</v>
      </c>
      <c r="BG192" s="135">
        <f t="shared" si="36"/>
        <v>0</v>
      </c>
      <c r="BH192" s="135">
        <f t="shared" si="37"/>
        <v>0</v>
      </c>
      <c r="BI192" s="135">
        <f t="shared" si="38"/>
        <v>0</v>
      </c>
      <c r="BJ192" s="14" t="s">
        <v>120</v>
      </c>
      <c r="BK192" s="136">
        <f t="shared" si="39"/>
        <v>0</v>
      </c>
      <c r="BL192" s="14" t="s">
        <v>268</v>
      </c>
      <c r="BM192" s="134" t="s">
        <v>288</v>
      </c>
    </row>
    <row r="193" spans="2:65" s="1" customFormat="1" ht="21.6" customHeight="1">
      <c r="B193" s="125"/>
      <c r="C193" s="126" t="s">
        <v>289</v>
      </c>
      <c r="D193" s="311" t="s">
        <v>290</v>
      </c>
      <c r="E193" s="312"/>
      <c r="F193" s="313"/>
      <c r="G193" s="128" t="s">
        <v>133</v>
      </c>
      <c r="H193" s="129">
        <v>2</v>
      </c>
      <c r="I193" s="129">
        <v>0</v>
      </c>
      <c r="J193" s="129">
        <f t="shared" si="30"/>
        <v>0</v>
      </c>
      <c r="K193" s="127" t="s">
        <v>144</v>
      </c>
      <c r="L193" s="26"/>
      <c r="M193" s="130" t="s">
        <v>1</v>
      </c>
      <c r="N193" s="131" t="s">
        <v>34</v>
      </c>
      <c r="O193" s="132">
        <v>0.29058</v>
      </c>
      <c r="P193" s="132">
        <f t="shared" si="31"/>
        <v>0.58116000000000001</v>
      </c>
      <c r="Q193" s="132">
        <v>4.2100000000000002E-3</v>
      </c>
      <c r="R193" s="132">
        <f t="shared" si="32"/>
        <v>8.4200000000000004E-3</v>
      </c>
      <c r="S193" s="132">
        <v>0</v>
      </c>
      <c r="T193" s="133">
        <f t="shared" si="33"/>
        <v>0</v>
      </c>
      <c r="AR193" s="134" t="s">
        <v>158</v>
      </c>
      <c r="AT193" s="134" t="s">
        <v>116</v>
      </c>
      <c r="AU193" s="134" t="s">
        <v>120</v>
      </c>
      <c r="AY193" s="14" t="s">
        <v>114</v>
      </c>
      <c r="BE193" s="135">
        <f t="shared" si="34"/>
        <v>0</v>
      </c>
      <c r="BF193" s="135">
        <f t="shared" si="35"/>
        <v>0</v>
      </c>
      <c r="BG193" s="135">
        <f t="shared" si="36"/>
        <v>0</v>
      </c>
      <c r="BH193" s="135">
        <f t="shared" si="37"/>
        <v>0</v>
      </c>
      <c r="BI193" s="135">
        <f t="shared" si="38"/>
        <v>0</v>
      </c>
      <c r="BJ193" s="14" t="s">
        <v>120</v>
      </c>
      <c r="BK193" s="136">
        <f t="shared" si="39"/>
        <v>0</v>
      </c>
      <c r="BL193" s="14" t="s">
        <v>158</v>
      </c>
      <c r="BM193" s="134" t="s">
        <v>291</v>
      </c>
    </row>
    <row r="194" spans="2:65" s="1" customFormat="1" ht="24" customHeight="1">
      <c r="B194" s="125"/>
      <c r="C194" s="126" t="s">
        <v>292</v>
      </c>
      <c r="D194" s="311" t="s">
        <v>293</v>
      </c>
      <c r="E194" s="312"/>
      <c r="F194" s="313"/>
      <c r="G194" s="128" t="s">
        <v>133</v>
      </c>
      <c r="H194" s="129">
        <v>2</v>
      </c>
      <c r="I194" s="129">
        <v>0</v>
      </c>
      <c r="J194" s="129">
        <f t="shared" si="30"/>
        <v>0</v>
      </c>
      <c r="K194" s="127" t="s">
        <v>134</v>
      </c>
      <c r="L194" s="26"/>
      <c r="M194" s="130" t="s">
        <v>1</v>
      </c>
      <c r="N194" s="131" t="s">
        <v>34</v>
      </c>
      <c r="O194" s="132">
        <v>0.38915</v>
      </c>
      <c r="P194" s="132">
        <f t="shared" si="31"/>
        <v>0.77829999999999999</v>
      </c>
      <c r="Q194" s="132">
        <v>2.81E-3</v>
      </c>
      <c r="R194" s="132">
        <f t="shared" si="32"/>
        <v>5.62E-3</v>
      </c>
      <c r="S194" s="132">
        <v>0</v>
      </c>
      <c r="T194" s="133">
        <f t="shared" si="33"/>
        <v>0</v>
      </c>
      <c r="AR194" s="134" t="s">
        <v>158</v>
      </c>
      <c r="AT194" s="134" t="s">
        <v>116</v>
      </c>
      <c r="AU194" s="134" t="s">
        <v>120</v>
      </c>
      <c r="AY194" s="14" t="s">
        <v>114</v>
      </c>
      <c r="BE194" s="135">
        <f t="shared" si="34"/>
        <v>0</v>
      </c>
      <c r="BF194" s="135">
        <f t="shared" si="35"/>
        <v>0</v>
      </c>
      <c r="BG194" s="135">
        <f t="shared" si="36"/>
        <v>0</v>
      </c>
      <c r="BH194" s="135">
        <f t="shared" si="37"/>
        <v>0</v>
      </c>
      <c r="BI194" s="135">
        <f t="shared" si="38"/>
        <v>0</v>
      </c>
      <c r="BJ194" s="14" t="s">
        <v>120</v>
      </c>
      <c r="BK194" s="136">
        <f t="shared" si="39"/>
        <v>0</v>
      </c>
      <c r="BL194" s="14" t="s">
        <v>158</v>
      </c>
      <c r="BM194" s="134" t="s">
        <v>294</v>
      </c>
    </row>
    <row r="195" spans="2:65" s="1" customFormat="1" ht="24" customHeight="1">
      <c r="B195" s="125"/>
      <c r="C195" s="126" t="s">
        <v>295</v>
      </c>
      <c r="D195" s="311" t="s">
        <v>296</v>
      </c>
      <c r="E195" s="312"/>
      <c r="F195" s="313"/>
      <c r="G195" s="128" t="s">
        <v>133</v>
      </c>
      <c r="H195" s="129">
        <v>1</v>
      </c>
      <c r="I195" s="129">
        <v>0</v>
      </c>
      <c r="J195" s="129">
        <f t="shared" si="30"/>
        <v>0</v>
      </c>
      <c r="K195" s="127" t="s">
        <v>134</v>
      </c>
      <c r="L195" s="26"/>
      <c r="M195" s="130" t="s">
        <v>1</v>
      </c>
      <c r="N195" s="131" t="s">
        <v>34</v>
      </c>
      <c r="O195" s="132">
        <v>0.60663</v>
      </c>
      <c r="P195" s="132">
        <f t="shared" si="31"/>
        <v>0.60663</v>
      </c>
      <c r="Q195" s="132">
        <v>9.2499999999999995E-3</v>
      </c>
      <c r="R195" s="132">
        <f t="shared" si="32"/>
        <v>9.2499999999999995E-3</v>
      </c>
      <c r="S195" s="132">
        <v>0</v>
      </c>
      <c r="T195" s="133">
        <f t="shared" si="33"/>
        <v>0</v>
      </c>
      <c r="AR195" s="134" t="s">
        <v>158</v>
      </c>
      <c r="AT195" s="134" t="s">
        <v>116</v>
      </c>
      <c r="AU195" s="134" t="s">
        <v>120</v>
      </c>
      <c r="AY195" s="14" t="s">
        <v>114</v>
      </c>
      <c r="BE195" s="135">
        <f t="shared" si="34"/>
        <v>0</v>
      </c>
      <c r="BF195" s="135">
        <f t="shared" si="35"/>
        <v>0</v>
      </c>
      <c r="BG195" s="135">
        <f t="shared" si="36"/>
        <v>0</v>
      </c>
      <c r="BH195" s="135">
        <f t="shared" si="37"/>
        <v>0</v>
      </c>
      <c r="BI195" s="135">
        <f t="shared" si="38"/>
        <v>0</v>
      </c>
      <c r="BJ195" s="14" t="s">
        <v>120</v>
      </c>
      <c r="BK195" s="136">
        <f t="shared" si="39"/>
        <v>0</v>
      </c>
      <c r="BL195" s="14" t="s">
        <v>158</v>
      </c>
      <c r="BM195" s="134" t="s">
        <v>297</v>
      </c>
    </row>
    <row r="196" spans="2:65" s="1" customFormat="1" ht="24" customHeight="1">
      <c r="B196" s="125"/>
      <c r="C196" s="126" t="s">
        <v>298</v>
      </c>
      <c r="D196" s="311" t="s">
        <v>299</v>
      </c>
      <c r="E196" s="312"/>
      <c r="F196" s="313"/>
      <c r="G196" s="128" t="s">
        <v>133</v>
      </c>
      <c r="H196" s="129">
        <v>1</v>
      </c>
      <c r="I196" s="129">
        <v>0</v>
      </c>
      <c r="J196" s="129">
        <f t="shared" si="30"/>
        <v>0</v>
      </c>
      <c r="K196" s="127" t="s">
        <v>127</v>
      </c>
      <c r="L196" s="26"/>
      <c r="M196" s="130" t="s">
        <v>1</v>
      </c>
      <c r="N196" s="131" t="s">
        <v>34</v>
      </c>
      <c r="O196" s="132">
        <v>1.1022000000000001</v>
      </c>
      <c r="P196" s="132">
        <f t="shared" si="31"/>
        <v>1.1022000000000001</v>
      </c>
      <c r="Q196" s="132">
        <v>1.214E-2</v>
      </c>
      <c r="R196" s="132">
        <f t="shared" si="32"/>
        <v>1.214E-2</v>
      </c>
      <c r="S196" s="132">
        <v>0</v>
      </c>
      <c r="T196" s="133">
        <f t="shared" si="33"/>
        <v>0</v>
      </c>
      <c r="AR196" s="134" t="s">
        <v>158</v>
      </c>
      <c r="AT196" s="134" t="s">
        <v>116</v>
      </c>
      <c r="AU196" s="134" t="s">
        <v>120</v>
      </c>
      <c r="AY196" s="14" t="s">
        <v>114</v>
      </c>
      <c r="BE196" s="135">
        <f t="shared" si="34"/>
        <v>0</v>
      </c>
      <c r="BF196" s="135">
        <f t="shared" si="35"/>
        <v>0</v>
      </c>
      <c r="BG196" s="135">
        <f t="shared" si="36"/>
        <v>0</v>
      </c>
      <c r="BH196" s="135">
        <f t="shared" si="37"/>
        <v>0</v>
      </c>
      <c r="BI196" s="135">
        <f t="shared" si="38"/>
        <v>0</v>
      </c>
      <c r="BJ196" s="14" t="s">
        <v>120</v>
      </c>
      <c r="BK196" s="136">
        <f t="shared" si="39"/>
        <v>0</v>
      </c>
      <c r="BL196" s="14" t="s">
        <v>158</v>
      </c>
      <c r="BM196" s="134" t="s">
        <v>300</v>
      </c>
    </row>
    <row r="197" spans="2:65" s="1" customFormat="1" ht="24" customHeight="1">
      <c r="B197" s="125"/>
      <c r="C197" s="126" t="s">
        <v>301</v>
      </c>
      <c r="D197" s="311" t="s">
        <v>302</v>
      </c>
      <c r="E197" s="312"/>
      <c r="F197" s="313"/>
      <c r="G197" s="128" t="s">
        <v>133</v>
      </c>
      <c r="H197" s="129">
        <v>30</v>
      </c>
      <c r="I197" s="129">
        <v>0</v>
      </c>
      <c r="J197" s="129">
        <f t="shared" si="30"/>
        <v>0</v>
      </c>
      <c r="K197" s="127" t="s">
        <v>134</v>
      </c>
      <c r="L197" s="26"/>
      <c r="M197" s="130" t="s">
        <v>1</v>
      </c>
      <c r="N197" s="131" t="s">
        <v>34</v>
      </c>
      <c r="O197" s="132">
        <v>4.5510000000000002E-2</v>
      </c>
      <c r="P197" s="132">
        <f t="shared" si="31"/>
        <v>1.3653</v>
      </c>
      <c r="Q197" s="132">
        <v>2.4000000000000001E-4</v>
      </c>
      <c r="R197" s="132">
        <f t="shared" si="32"/>
        <v>7.1999999999999998E-3</v>
      </c>
      <c r="S197" s="132">
        <v>5.5300000000000002E-3</v>
      </c>
      <c r="T197" s="133">
        <f t="shared" si="33"/>
        <v>0.16589999999999999</v>
      </c>
      <c r="AR197" s="134" t="s">
        <v>158</v>
      </c>
      <c r="AT197" s="134" t="s">
        <v>116</v>
      </c>
      <c r="AU197" s="134" t="s">
        <v>120</v>
      </c>
      <c r="AY197" s="14" t="s">
        <v>114</v>
      </c>
      <c r="BE197" s="135">
        <f t="shared" si="34"/>
        <v>0</v>
      </c>
      <c r="BF197" s="135">
        <f t="shared" si="35"/>
        <v>0</v>
      </c>
      <c r="BG197" s="135">
        <f t="shared" si="36"/>
        <v>0</v>
      </c>
      <c r="BH197" s="135">
        <f t="shared" si="37"/>
        <v>0</v>
      </c>
      <c r="BI197" s="135">
        <f t="shared" si="38"/>
        <v>0</v>
      </c>
      <c r="BJ197" s="14" t="s">
        <v>120</v>
      </c>
      <c r="BK197" s="136">
        <f t="shared" si="39"/>
        <v>0</v>
      </c>
      <c r="BL197" s="14" t="s">
        <v>158</v>
      </c>
      <c r="BM197" s="134" t="s">
        <v>303</v>
      </c>
    </row>
    <row r="198" spans="2:65" s="1" customFormat="1" ht="24" customHeight="1">
      <c r="B198" s="125"/>
      <c r="C198" s="126" t="s">
        <v>304</v>
      </c>
      <c r="D198" s="311" t="s">
        <v>305</v>
      </c>
      <c r="E198" s="312"/>
      <c r="F198" s="313"/>
      <c r="G198" s="128" t="s">
        <v>306</v>
      </c>
      <c r="H198" s="129">
        <v>1</v>
      </c>
      <c r="I198" s="129">
        <v>0</v>
      </c>
      <c r="J198" s="129">
        <f t="shared" si="30"/>
        <v>0</v>
      </c>
      <c r="K198" s="127" t="s">
        <v>134</v>
      </c>
      <c r="L198" s="26"/>
      <c r="M198" s="130" t="s">
        <v>1</v>
      </c>
      <c r="N198" s="131" t="s">
        <v>34</v>
      </c>
      <c r="O198" s="132">
        <v>1.9727300000000001</v>
      </c>
      <c r="P198" s="132">
        <f t="shared" si="31"/>
        <v>1.9727300000000001</v>
      </c>
      <c r="Q198" s="132">
        <v>6.28E-3</v>
      </c>
      <c r="R198" s="132">
        <f t="shared" si="32"/>
        <v>6.28E-3</v>
      </c>
      <c r="S198" s="132">
        <v>0</v>
      </c>
      <c r="T198" s="133">
        <f t="shared" si="33"/>
        <v>0</v>
      </c>
      <c r="AR198" s="134" t="s">
        <v>158</v>
      </c>
      <c r="AT198" s="134" t="s">
        <v>116</v>
      </c>
      <c r="AU198" s="134" t="s">
        <v>120</v>
      </c>
      <c r="AY198" s="14" t="s">
        <v>114</v>
      </c>
      <c r="BE198" s="135">
        <f t="shared" si="34"/>
        <v>0</v>
      </c>
      <c r="BF198" s="135">
        <f t="shared" si="35"/>
        <v>0</v>
      </c>
      <c r="BG198" s="135">
        <f t="shared" si="36"/>
        <v>0</v>
      </c>
      <c r="BH198" s="135">
        <f t="shared" si="37"/>
        <v>0</v>
      </c>
      <c r="BI198" s="135">
        <f t="shared" si="38"/>
        <v>0</v>
      </c>
      <c r="BJ198" s="14" t="s">
        <v>120</v>
      </c>
      <c r="BK198" s="136">
        <f t="shared" si="39"/>
        <v>0</v>
      </c>
      <c r="BL198" s="14" t="s">
        <v>158</v>
      </c>
      <c r="BM198" s="134" t="s">
        <v>307</v>
      </c>
    </row>
    <row r="199" spans="2:65" s="1" customFormat="1" ht="24" customHeight="1">
      <c r="B199" s="125"/>
      <c r="C199" s="126" t="s">
        <v>308</v>
      </c>
      <c r="D199" s="311" t="s">
        <v>309</v>
      </c>
      <c r="E199" s="312"/>
      <c r="F199" s="313"/>
      <c r="G199" s="128" t="s">
        <v>306</v>
      </c>
      <c r="H199" s="129">
        <v>1</v>
      </c>
      <c r="I199" s="129">
        <v>0</v>
      </c>
      <c r="J199" s="129">
        <f t="shared" si="30"/>
        <v>0</v>
      </c>
      <c r="K199" s="127" t="s">
        <v>134</v>
      </c>
      <c r="L199" s="26"/>
      <c r="M199" s="130" t="s">
        <v>1</v>
      </c>
      <c r="N199" s="131" t="s">
        <v>34</v>
      </c>
      <c r="O199" s="132">
        <v>4.61503</v>
      </c>
      <c r="P199" s="132">
        <f t="shared" si="31"/>
        <v>4.61503</v>
      </c>
      <c r="Q199" s="132">
        <v>0.15143999999999999</v>
      </c>
      <c r="R199" s="132">
        <f t="shared" si="32"/>
        <v>0.15143999999999999</v>
      </c>
      <c r="S199" s="132">
        <v>0</v>
      </c>
      <c r="T199" s="133">
        <f t="shared" si="33"/>
        <v>0</v>
      </c>
      <c r="AR199" s="134" t="s">
        <v>158</v>
      </c>
      <c r="AT199" s="134" t="s">
        <v>116</v>
      </c>
      <c r="AU199" s="134" t="s">
        <v>120</v>
      </c>
      <c r="AY199" s="14" t="s">
        <v>114</v>
      </c>
      <c r="BE199" s="135">
        <f t="shared" si="34"/>
        <v>0</v>
      </c>
      <c r="BF199" s="135">
        <f t="shared" si="35"/>
        <v>0</v>
      </c>
      <c r="BG199" s="135">
        <f t="shared" si="36"/>
        <v>0</v>
      </c>
      <c r="BH199" s="135">
        <f t="shared" si="37"/>
        <v>0</v>
      </c>
      <c r="BI199" s="135">
        <f t="shared" si="38"/>
        <v>0</v>
      </c>
      <c r="BJ199" s="14" t="s">
        <v>120</v>
      </c>
      <c r="BK199" s="136">
        <f t="shared" si="39"/>
        <v>0</v>
      </c>
      <c r="BL199" s="14" t="s">
        <v>158</v>
      </c>
      <c r="BM199" s="134" t="s">
        <v>310</v>
      </c>
    </row>
    <row r="200" spans="2:65" s="1" customFormat="1" ht="16.5" customHeight="1">
      <c r="B200" s="125"/>
      <c r="C200" s="126" t="s">
        <v>311</v>
      </c>
      <c r="D200" s="311" t="s">
        <v>312</v>
      </c>
      <c r="E200" s="312"/>
      <c r="F200" s="313"/>
      <c r="G200" s="128" t="s">
        <v>306</v>
      </c>
      <c r="H200" s="129">
        <v>1</v>
      </c>
      <c r="I200" s="129">
        <v>0</v>
      </c>
      <c r="J200" s="129">
        <f t="shared" si="30"/>
        <v>0</v>
      </c>
      <c r="K200" s="127" t="s">
        <v>134</v>
      </c>
      <c r="L200" s="26"/>
      <c r="M200" s="130" t="s">
        <v>1</v>
      </c>
      <c r="N200" s="131" t="s">
        <v>34</v>
      </c>
      <c r="O200" s="132">
        <v>0.79434000000000005</v>
      </c>
      <c r="P200" s="132">
        <f t="shared" si="31"/>
        <v>0.79434000000000005</v>
      </c>
      <c r="Q200" s="132">
        <v>2.5000000000000001E-4</v>
      </c>
      <c r="R200" s="132">
        <f t="shared" si="32"/>
        <v>2.5000000000000001E-4</v>
      </c>
      <c r="S200" s="132">
        <v>0</v>
      </c>
      <c r="T200" s="133">
        <f t="shared" si="33"/>
        <v>0</v>
      </c>
      <c r="AR200" s="134" t="s">
        <v>158</v>
      </c>
      <c r="AT200" s="134" t="s">
        <v>116</v>
      </c>
      <c r="AU200" s="134" t="s">
        <v>120</v>
      </c>
      <c r="AY200" s="14" t="s">
        <v>114</v>
      </c>
      <c r="BE200" s="135">
        <f t="shared" si="34"/>
        <v>0</v>
      </c>
      <c r="BF200" s="135">
        <f t="shared" si="35"/>
        <v>0</v>
      </c>
      <c r="BG200" s="135">
        <f t="shared" si="36"/>
        <v>0</v>
      </c>
      <c r="BH200" s="135">
        <f t="shared" si="37"/>
        <v>0</v>
      </c>
      <c r="BI200" s="135">
        <f t="shared" si="38"/>
        <v>0</v>
      </c>
      <c r="BJ200" s="14" t="s">
        <v>120</v>
      </c>
      <c r="BK200" s="136">
        <f t="shared" si="39"/>
        <v>0</v>
      </c>
      <c r="BL200" s="14" t="s">
        <v>158</v>
      </c>
      <c r="BM200" s="134" t="s">
        <v>313</v>
      </c>
    </row>
    <row r="201" spans="2:65" s="1" customFormat="1" ht="24" customHeight="1">
      <c r="B201" s="125"/>
      <c r="C201" s="126" t="s">
        <v>314</v>
      </c>
      <c r="D201" s="311" t="s">
        <v>315</v>
      </c>
      <c r="E201" s="312"/>
      <c r="F201" s="313"/>
      <c r="G201" s="128" t="s">
        <v>209</v>
      </c>
      <c r="H201" s="129">
        <v>2</v>
      </c>
      <c r="I201" s="129">
        <v>0</v>
      </c>
      <c r="J201" s="129">
        <f t="shared" si="30"/>
        <v>0</v>
      </c>
      <c r="K201" s="127" t="s">
        <v>162</v>
      </c>
      <c r="L201" s="26"/>
      <c r="M201" s="130" t="s">
        <v>1</v>
      </c>
      <c r="N201" s="131" t="s">
        <v>34</v>
      </c>
      <c r="O201" s="132">
        <v>0.06</v>
      </c>
      <c r="P201" s="132">
        <f t="shared" si="31"/>
        <v>0.12</v>
      </c>
      <c r="Q201" s="132">
        <v>0</v>
      </c>
      <c r="R201" s="132">
        <f t="shared" si="32"/>
        <v>0</v>
      </c>
      <c r="S201" s="132">
        <v>0</v>
      </c>
      <c r="T201" s="133">
        <f t="shared" si="33"/>
        <v>0</v>
      </c>
      <c r="AR201" s="134" t="s">
        <v>158</v>
      </c>
      <c r="AT201" s="134" t="s">
        <v>116</v>
      </c>
      <c r="AU201" s="134" t="s">
        <v>120</v>
      </c>
      <c r="AY201" s="14" t="s">
        <v>114</v>
      </c>
      <c r="BE201" s="135">
        <f t="shared" si="34"/>
        <v>0</v>
      </c>
      <c r="BF201" s="135">
        <f t="shared" si="35"/>
        <v>0</v>
      </c>
      <c r="BG201" s="135">
        <f t="shared" si="36"/>
        <v>0</v>
      </c>
      <c r="BH201" s="135">
        <f t="shared" si="37"/>
        <v>0</v>
      </c>
      <c r="BI201" s="135">
        <f t="shared" si="38"/>
        <v>0</v>
      </c>
      <c r="BJ201" s="14" t="s">
        <v>120</v>
      </c>
      <c r="BK201" s="136">
        <f t="shared" si="39"/>
        <v>0</v>
      </c>
      <c r="BL201" s="14" t="s">
        <v>158</v>
      </c>
      <c r="BM201" s="134" t="s">
        <v>316</v>
      </c>
    </row>
    <row r="202" spans="2:65" s="1" customFormat="1" ht="24" customHeight="1">
      <c r="B202" s="125"/>
      <c r="C202" s="126" t="s">
        <v>317</v>
      </c>
      <c r="D202" s="311" t="s">
        <v>318</v>
      </c>
      <c r="E202" s="312"/>
      <c r="F202" s="313"/>
      <c r="G202" s="128" t="s">
        <v>133</v>
      </c>
      <c r="H202" s="129">
        <v>35</v>
      </c>
      <c r="I202" s="129">
        <v>0</v>
      </c>
      <c r="J202" s="129">
        <f t="shared" si="30"/>
        <v>0</v>
      </c>
      <c r="K202" s="127" t="s">
        <v>162</v>
      </c>
      <c r="L202" s="26"/>
      <c r="M202" s="130" t="s">
        <v>1</v>
      </c>
      <c r="N202" s="131" t="s">
        <v>34</v>
      </c>
      <c r="O202" s="132">
        <v>5.8000000000000003E-2</v>
      </c>
      <c r="P202" s="132">
        <f t="shared" si="31"/>
        <v>2.0300000000000002</v>
      </c>
      <c r="Q202" s="132">
        <v>0</v>
      </c>
      <c r="R202" s="132">
        <f t="shared" si="32"/>
        <v>0</v>
      </c>
      <c r="S202" s="132">
        <v>0</v>
      </c>
      <c r="T202" s="133">
        <f t="shared" si="33"/>
        <v>0</v>
      </c>
      <c r="AR202" s="134" t="s">
        <v>158</v>
      </c>
      <c r="AT202" s="134" t="s">
        <v>116</v>
      </c>
      <c r="AU202" s="134" t="s">
        <v>120</v>
      </c>
      <c r="AY202" s="14" t="s">
        <v>114</v>
      </c>
      <c r="BE202" s="135">
        <f t="shared" si="34"/>
        <v>0</v>
      </c>
      <c r="BF202" s="135">
        <f t="shared" si="35"/>
        <v>0</v>
      </c>
      <c r="BG202" s="135">
        <f t="shared" si="36"/>
        <v>0</v>
      </c>
      <c r="BH202" s="135">
        <f t="shared" si="37"/>
        <v>0</v>
      </c>
      <c r="BI202" s="135">
        <f t="shared" si="38"/>
        <v>0</v>
      </c>
      <c r="BJ202" s="14" t="s">
        <v>120</v>
      </c>
      <c r="BK202" s="136">
        <f t="shared" si="39"/>
        <v>0</v>
      </c>
      <c r="BL202" s="14" t="s">
        <v>158</v>
      </c>
      <c r="BM202" s="134" t="s">
        <v>319</v>
      </c>
    </row>
    <row r="203" spans="2:65" s="1" customFormat="1" ht="24" customHeight="1">
      <c r="B203" s="125"/>
      <c r="C203" s="126" t="s">
        <v>320</v>
      </c>
      <c r="D203" s="311" t="s">
        <v>321</v>
      </c>
      <c r="E203" s="312"/>
      <c r="F203" s="313"/>
      <c r="G203" s="128" t="s">
        <v>209</v>
      </c>
      <c r="H203" s="129">
        <v>2</v>
      </c>
      <c r="I203" s="129">
        <v>0</v>
      </c>
      <c r="J203" s="129">
        <f t="shared" si="30"/>
        <v>0</v>
      </c>
      <c r="K203" s="127" t="s">
        <v>162</v>
      </c>
      <c r="L203" s="26"/>
      <c r="M203" s="130" t="s">
        <v>1</v>
      </c>
      <c r="N203" s="131" t="s">
        <v>34</v>
      </c>
      <c r="O203" s="132">
        <v>0.45600000000000002</v>
      </c>
      <c r="P203" s="132">
        <f t="shared" si="31"/>
        <v>0.91200000000000003</v>
      </c>
      <c r="Q203" s="132">
        <v>0</v>
      </c>
      <c r="R203" s="132">
        <f t="shared" si="32"/>
        <v>0</v>
      </c>
      <c r="S203" s="132">
        <v>0</v>
      </c>
      <c r="T203" s="133">
        <f t="shared" si="33"/>
        <v>0</v>
      </c>
      <c r="AR203" s="134" t="s">
        <v>158</v>
      </c>
      <c r="AT203" s="134" t="s">
        <v>116</v>
      </c>
      <c r="AU203" s="134" t="s">
        <v>120</v>
      </c>
      <c r="AY203" s="14" t="s">
        <v>114</v>
      </c>
      <c r="BE203" s="135">
        <f t="shared" si="34"/>
        <v>0</v>
      </c>
      <c r="BF203" s="135">
        <f t="shared" si="35"/>
        <v>0</v>
      </c>
      <c r="BG203" s="135">
        <f t="shared" si="36"/>
        <v>0</v>
      </c>
      <c r="BH203" s="135">
        <f t="shared" si="37"/>
        <v>0</v>
      </c>
      <c r="BI203" s="135">
        <f t="shared" si="38"/>
        <v>0</v>
      </c>
      <c r="BJ203" s="14" t="s">
        <v>120</v>
      </c>
      <c r="BK203" s="136">
        <f t="shared" si="39"/>
        <v>0</v>
      </c>
      <c r="BL203" s="14" t="s">
        <v>158</v>
      </c>
      <c r="BM203" s="134" t="s">
        <v>322</v>
      </c>
    </row>
    <row r="204" spans="2:65" s="1" customFormat="1" ht="24" customHeight="1">
      <c r="B204" s="125"/>
      <c r="C204" s="126" t="s">
        <v>323</v>
      </c>
      <c r="D204" s="311" t="s">
        <v>324</v>
      </c>
      <c r="E204" s="312"/>
      <c r="F204" s="313"/>
      <c r="G204" s="128" t="s">
        <v>209</v>
      </c>
      <c r="H204" s="129">
        <v>1</v>
      </c>
      <c r="I204" s="129">
        <v>0</v>
      </c>
      <c r="J204" s="129">
        <f t="shared" si="30"/>
        <v>0</v>
      </c>
      <c r="K204" s="127" t="s">
        <v>325</v>
      </c>
      <c r="L204" s="26"/>
      <c r="M204" s="130" t="s">
        <v>1</v>
      </c>
      <c r="N204" s="131" t="s">
        <v>34</v>
      </c>
      <c r="O204" s="132">
        <v>0.54600000000000004</v>
      </c>
      <c r="P204" s="132">
        <f t="shared" si="31"/>
        <v>0.54600000000000004</v>
      </c>
      <c r="Q204" s="132">
        <v>2.5000000000000001E-4</v>
      </c>
      <c r="R204" s="132">
        <f t="shared" si="32"/>
        <v>2.5000000000000001E-4</v>
      </c>
      <c r="S204" s="132">
        <v>0</v>
      </c>
      <c r="T204" s="133">
        <f t="shared" si="33"/>
        <v>0</v>
      </c>
      <c r="AR204" s="134" t="s">
        <v>158</v>
      </c>
      <c r="AT204" s="134" t="s">
        <v>116</v>
      </c>
      <c r="AU204" s="134" t="s">
        <v>120</v>
      </c>
      <c r="AY204" s="14" t="s">
        <v>114</v>
      </c>
      <c r="BE204" s="135">
        <f t="shared" si="34"/>
        <v>0</v>
      </c>
      <c r="BF204" s="135">
        <f t="shared" si="35"/>
        <v>0</v>
      </c>
      <c r="BG204" s="135">
        <f t="shared" si="36"/>
        <v>0</v>
      </c>
      <c r="BH204" s="135">
        <f t="shared" si="37"/>
        <v>0</v>
      </c>
      <c r="BI204" s="135">
        <f t="shared" si="38"/>
        <v>0</v>
      </c>
      <c r="BJ204" s="14" t="s">
        <v>120</v>
      </c>
      <c r="BK204" s="136">
        <f t="shared" si="39"/>
        <v>0</v>
      </c>
      <c r="BL204" s="14" t="s">
        <v>158</v>
      </c>
      <c r="BM204" s="134" t="s">
        <v>326</v>
      </c>
    </row>
    <row r="205" spans="2:65" s="1" customFormat="1" ht="24" customHeight="1">
      <c r="B205" s="125"/>
      <c r="C205" s="126" t="s">
        <v>268</v>
      </c>
      <c r="D205" s="311" t="s">
        <v>327</v>
      </c>
      <c r="E205" s="312"/>
      <c r="F205" s="313"/>
      <c r="G205" s="128" t="s">
        <v>209</v>
      </c>
      <c r="H205" s="129">
        <v>1</v>
      </c>
      <c r="I205" s="129">
        <v>0</v>
      </c>
      <c r="J205" s="129">
        <f t="shared" si="30"/>
        <v>0</v>
      </c>
      <c r="K205" s="127" t="s">
        <v>162</v>
      </c>
      <c r="L205" s="26"/>
      <c r="M205" s="130" t="s">
        <v>1</v>
      </c>
      <c r="N205" s="131" t="s">
        <v>34</v>
      </c>
      <c r="O205" s="132">
        <v>0.57899999999999996</v>
      </c>
      <c r="P205" s="132">
        <f t="shared" si="31"/>
        <v>0.57899999999999996</v>
      </c>
      <c r="Q205" s="132">
        <v>4.4999999999999999E-4</v>
      </c>
      <c r="R205" s="132">
        <f t="shared" si="32"/>
        <v>4.4999999999999999E-4</v>
      </c>
      <c r="S205" s="132">
        <v>0</v>
      </c>
      <c r="T205" s="133">
        <f t="shared" si="33"/>
        <v>0</v>
      </c>
      <c r="AR205" s="134" t="s">
        <v>158</v>
      </c>
      <c r="AT205" s="134" t="s">
        <v>116</v>
      </c>
      <c r="AU205" s="134" t="s">
        <v>120</v>
      </c>
      <c r="AY205" s="14" t="s">
        <v>114</v>
      </c>
      <c r="BE205" s="135">
        <f t="shared" si="34"/>
        <v>0</v>
      </c>
      <c r="BF205" s="135">
        <f t="shared" si="35"/>
        <v>0</v>
      </c>
      <c r="BG205" s="135">
        <f t="shared" si="36"/>
        <v>0</v>
      </c>
      <c r="BH205" s="135">
        <f t="shared" si="37"/>
        <v>0</v>
      </c>
      <c r="BI205" s="135">
        <f t="shared" si="38"/>
        <v>0</v>
      </c>
      <c r="BJ205" s="14" t="s">
        <v>120</v>
      </c>
      <c r="BK205" s="136">
        <f t="shared" si="39"/>
        <v>0</v>
      </c>
      <c r="BL205" s="14" t="s">
        <v>158</v>
      </c>
      <c r="BM205" s="134" t="s">
        <v>328</v>
      </c>
    </row>
    <row r="206" spans="2:65" s="1" customFormat="1" ht="24" customHeight="1">
      <c r="B206" s="125"/>
      <c r="C206" s="126" t="s">
        <v>329</v>
      </c>
      <c r="D206" s="311" t="s">
        <v>330</v>
      </c>
      <c r="E206" s="312"/>
      <c r="F206" s="313"/>
      <c r="G206" s="128" t="s">
        <v>209</v>
      </c>
      <c r="H206" s="129">
        <v>2</v>
      </c>
      <c r="I206" s="129">
        <v>0</v>
      </c>
      <c r="J206" s="129">
        <f t="shared" si="30"/>
        <v>0</v>
      </c>
      <c r="K206" s="127" t="s">
        <v>134</v>
      </c>
      <c r="L206" s="26"/>
      <c r="M206" s="130" t="s">
        <v>1</v>
      </c>
      <c r="N206" s="131" t="s">
        <v>34</v>
      </c>
      <c r="O206" s="132">
        <v>0.61182000000000003</v>
      </c>
      <c r="P206" s="132">
        <f t="shared" si="31"/>
        <v>1.2236400000000001</v>
      </c>
      <c r="Q206" s="132">
        <v>2.5000000000000001E-4</v>
      </c>
      <c r="R206" s="132">
        <f t="shared" si="32"/>
        <v>5.0000000000000001E-4</v>
      </c>
      <c r="S206" s="132">
        <v>0</v>
      </c>
      <c r="T206" s="133">
        <f t="shared" si="33"/>
        <v>0</v>
      </c>
      <c r="AR206" s="134" t="s">
        <v>158</v>
      </c>
      <c r="AT206" s="134" t="s">
        <v>116</v>
      </c>
      <c r="AU206" s="134" t="s">
        <v>120</v>
      </c>
      <c r="AY206" s="14" t="s">
        <v>114</v>
      </c>
      <c r="BE206" s="135">
        <f t="shared" si="34"/>
        <v>0</v>
      </c>
      <c r="BF206" s="135">
        <f t="shared" si="35"/>
        <v>0</v>
      </c>
      <c r="BG206" s="135">
        <f t="shared" si="36"/>
        <v>0</v>
      </c>
      <c r="BH206" s="135">
        <f t="shared" si="37"/>
        <v>0</v>
      </c>
      <c r="BI206" s="135">
        <f t="shared" si="38"/>
        <v>0</v>
      </c>
      <c r="BJ206" s="14" t="s">
        <v>120</v>
      </c>
      <c r="BK206" s="136">
        <f t="shared" si="39"/>
        <v>0</v>
      </c>
      <c r="BL206" s="14" t="s">
        <v>158</v>
      </c>
      <c r="BM206" s="134" t="s">
        <v>331</v>
      </c>
    </row>
    <row r="207" spans="2:65" s="1" customFormat="1" ht="36" customHeight="1">
      <c r="B207" s="125"/>
      <c r="C207" s="137" t="s">
        <v>332</v>
      </c>
      <c r="D207" s="314" t="s">
        <v>534</v>
      </c>
      <c r="E207" s="315"/>
      <c r="F207" s="316"/>
      <c r="G207" s="139" t="s">
        <v>209</v>
      </c>
      <c r="H207" s="140">
        <v>2</v>
      </c>
      <c r="I207" s="140">
        <v>0</v>
      </c>
      <c r="J207" s="140">
        <f t="shared" si="30"/>
        <v>0</v>
      </c>
      <c r="K207" s="138" t="s">
        <v>134</v>
      </c>
      <c r="L207" s="141"/>
      <c r="M207" s="142" t="s">
        <v>1</v>
      </c>
      <c r="N207" s="143" t="s">
        <v>34</v>
      </c>
      <c r="O207" s="132">
        <v>0</v>
      </c>
      <c r="P207" s="132">
        <f t="shared" si="31"/>
        <v>0</v>
      </c>
      <c r="Q207" s="132">
        <v>1.0160000000000001E-2</v>
      </c>
      <c r="R207" s="132">
        <f t="shared" si="32"/>
        <v>2.0320000000000001E-2</v>
      </c>
      <c r="S207" s="132">
        <v>0</v>
      </c>
      <c r="T207" s="133">
        <f t="shared" si="33"/>
        <v>0</v>
      </c>
      <c r="AR207" s="134" t="s">
        <v>220</v>
      </c>
      <c r="AT207" s="134" t="s">
        <v>165</v>
      </c>
      <c r="AU207" s="134" t="s">
        <v>120</v>
      </c>
      <c r="AY207" s="14" t="s">
        <v>114</v>
      </c>
      <c r="BE207" s="135">
        <f t="shared" si="34"/>
        <v>0</v>
      </c>
      <c r="BF207" s="135">
        <f t="shared" si="35"/>
        <v>0</v>
      </c>
      <c r="BG207" s="135">
        <f t="shared" si="36"/>
        <v>0</v>
      </c>
      <c r="BH207" s="135">
        <f t="shared" si="37"/>
        <v>0</v>
      </c>
      <c r="BI207" s="135">
        <f t="shared" si="38"/>
        <v>0</v>
      </c>
      <c r="BJ207" s="14" t="s">
        <v>120</v>
      </c>
      <c r="BK207" s="136">
        <f t="shared" si="39"/>
        <v>0</v>
      </c>
      <c r="BL207" s="14" t="s">
        <v>158</v>
      </c>
      <c r="BM207" s="134" t="s">
        <v>333</v>
      </c>
    </row>
    <row r="208" spans="2:65" s="1" customFormat="1" ht="24" customHeight="1">
      <c r="B208" s="125"/>
      <c r="C208" s="126" t="s">
        <v>334</v>
      </c>
      <c r="D208" s="311" t="s">
        <v>335</v>
      </c>
      <c r="E208" s="312"/>
      <c r="F208" s="313"/>
      <c r="G208" s="128" t="s">
        <v>209</v>
      </c>
      <c r="H208" s="129">
        <v>2</v>
      </c>
      <c r="I208" s="129">
        <v>0</v>
      </c>
      <c r="J208" s="129">
        <f t="shared" si="30"/>
        <v>0</v>
      </c>
      <c r="K208" s="127" t="s">
        <v>325</v>
      </c>
      <c r="L208" s="26"/>
      <c r="M208" s="130" t="s">
        <v>1</v>
      </c>
      <c r="N208" s="131" t="s">
        <v>34</v>
      </c>
      <c r="O208" s="132">
        <v>1.0229999999999999</v>
      </c>
      <c r="P208" s="132">
        <f t="shared" si="31"/>
        <v>2.0459999999999998</v>
      </c>
      <c r="Q208" s="132">
        <v>3.9399999999999999E-3</v>
      </c>
      <c r="R208" s="132">
        <f t="shared" si="32"/>
        <v>7.8799999999999999E-3</v>
      </c>
      <c r="S208" s="132">
        <v>0</v>
      </c>
      <c r="T208" s="133">
        <f t="shared" si="33"/>
        <v>0</v>
      </c>
      <c r="AR208" s="134" t="s">
        <v>158</v>
      </c>
      <c r="AT208" s="134" t="s">
        <v>116</v>
      </c>
      <c r="AU208" s="134" t="s">
        <v>120</v>
      </c>
      <c r="AY208" s="14" t="s">
        <v>114</v>
      </c>
      <c r="BE208" s="135">
        <f t="shared" si="34"/>
        <v>0</v>
      </c>
      <c r="BF208" s="135">
        <f t="shared" si="35"/>
        <v>0</v>
      </c>
      <c r="BG208" s="135">
        <f t="shared" si="36"/>
        <v>0</v>
      </c>
      <c r="BH208" s="135">
        <f t="shared" si="37"/>
        <v>0</v>
      </c>
      <c r="BI208" s="135">
        <f t="shared" si="38"/>
        <v>0</v>
      </c>
      <c r="BJ208" s="14" t="s">
        <v>120</v>
      </c>
      <c r="BK208" s="136">
        <f t="shared" si="39"/>
        <v>0</v>
      </c>
      <c r="BL208" s="14" t="s">
        <v>158</v>
      </c>
      <c r="BM208" s="134" t="s">
        <v>336</v>
      </c>
    </row>
    <row r="209" spans="2:65" s="1" customFormat="1" ht="24" customHeight="1">
      <c r="B209" s="125"/>
      <c r="C209" s="137" t="s">
        <v>337</v>
      </c>
      <c r="D209" s="314" t="s">
        <v>535</v>
      </c>
      <c r="E209" s="315"/>
      <c r="F209" s="316"/>
      <c r="G209" s="139" t="s">
        <v>209</v>
      </c>
      <c r="H209" s="140">
        <v>1</v>
      </c>
      <c r="I209" s="140">
        <v>0</v>
      </c>
      <c r="J209" s="140">
        <f t="shared" si="30"/>
        <v>0</v>
      </c>
      <c r="K209" s="138" t="s">
        <v>1</v>
      </c>
      <c r="L209" s="141"/>
      <c r="M209" s="142" t="s">
        <v>1</v>
      </c>
      <c r="N209" s="143" t="s">
        <v>34</v>
      </c>
      <c r="O209" s="132">
        <v>0</v>
      </c>
      <c r="P209" s="132">
        <f t="shared" si="31"/>
        <v>0</v>
      </c>
      <c r="Q209" s="132">
        <v>0</v>
      </c>
      <c r="R209" s="132">
        <f t="shared" si="32"/>
        <v>0</v>
      </c>
      <c r="S209" s="132">
        <v>0</v>
      </c>
      <c r="T209" s="133">
        <f t="shared" si="33"/>
        <v>0</v>
      </c>
      <c r="AR209" s="134" t="s">
        <v>220</v>
      </c>
      <c r="AT209" s="134" t="s">
        <v>165</v>
      </c>
      <c r="AU209" s="134" t="s">
        <v>120</v>
      </c>
      <c r="AY209" s="14" t="s">
        <v>114</v>
      </c>
      <c r="BE209" s="135">
        <f t="shared" si="34"/>
        <v>0</v>
      </c>
      <c r="BF209" s="135">
        <f t="shared" si="35"/>
        <v>0</v>
      </c>
      <c r="BG209" s="135">
        <f t="shared" si="36"/>
        <v>0</v>
      </c>
      <c r="BH209" s="135">
        <f t="shared" si="37"/>
        <v>0</v>
      </c>
      <c r="BI209" s="135">
        <f t="shared" si="38"/>
        <v>0</v>
      </c>
      <c r="BJ209" s="14" t="s">
        <v>120</v>
      </c>
      <c r="BK209" s="136">
        <f t="shared" si="39"/>
        <v>0</v>
      </c>
      <c r="BL209" s="14" t="s">
        <v>158</v>
      </c>
      <c r="BM209" s="134" t="s">
        <v>338</v>
      </c>
    </row>
    <row r="210" spans="2:65" s="1" customFormat="1" ht="24" customHeight="1">
      <c r="B210" s="125"/>
      <c r="C210" s="137" t="s">
        <v>339</v>
      </c>
      <c r="D210" s="314" t="s">
        <v>536</v>
      </c>
      <c r="E210" s="315"/>
      <c r="F210" s="316"/>
      <c r="G210" s="139" t="s">
        <v>209</v>
      </c>
      <c r="H210" s="140">
        <v>1</v>
      </c>
      <c r="I210" s="140">
        <v>0</v>
      </c>
      <c r="J210" s="140">
        <f t="shared" si="30"/>
        <v>0</v>
      </c>
      <c r="K210" s="138" t="s">
        <v>1</v>
      </c>
      <c r="L210" s="141"/>
      <c r="M210" s="142" t="s">
        <v>1</v>
      </c>
      <c r="N210" s="143" t="s">
        <v>34</v>
      </c>
      <c r="O210" s="132">
        <v>0</v>
      </c>
      <c r="P210" s="132">
        <f t="shared" si="31"/>
        <v>0</v>
      </c>
      <c r="Q210" s="132">
        <v>0</v>
      </c>
      <c r="R210" s="132">
        <f t="shared" si="32"/>
        <v>0</v>
      </c>
      <c r="S210" s="132">
        <v>0</v>
      </c>
      <c r="T210" s="133">
        <f t="shared" si="33"/>
        <v>0</v>
      </c>
      <c r="AR210" s="134" t="s">
        <v>220</v>
      </c>
      <c r="AT210" s="134" t="s">
        <v>165</v>
      </c>
      <c r="AU210" s="134" t="s">
        <v>120</v>
      </c>
      <c r="AY210" s="14" t="s">
        <v>114</v>
      </c>
      <c r="BE210" s="135">
        <f t="shared" si="34"/>
        <v>0</v>
      </c>
      <c r="BF210" s="135">
        <f t="shared" si="35"/>
        <v>0</v>
      </c>
      <c r="BG210" s="135">
        <f t="shared" si="36"/>
        <v>0</v>
      </c>
      <c r="BH210" s="135">
        <f t="shared" si="37"/>
        <v>0</v>
      </c>
      <c r="BI210" s="135">
        <f t="shared" si="38"/>
        <v>0</v>
      </c>
      <c r="BJ210" s="14" t="s">
        <v>120</v>
      </c>
      <c r="BK210" s="136">
        <f t="shared" si="39"/>
        <v>0</v>
      </c>
      <c r="BL210" s="14" t="s">
        <v>158</v>
      </c>
      <c r="BM210" s="134" t="s">
        <v>340</v>
      </c>
    </row>
    <row r="211" spans="2:65" s="1" customFormat="1" ht="24" customHeight="1">
      <c r="B211" s="125"/>
      <c r="C211" s="126" t="s">
        <v>341</v>
      </c>
      <c r="D211" s="311" t="s">
        <v>342</v>
      </c>
      <c r="E211" s="312"/>
      <c r="F211" s="313"/>
      <c r="G211" s="128" t="s">
        <v>306</v>
      </c>
      <c r="H211" s="129">
        <v>2</v>
      </c>
      <c r="I211" s="129">
        <v>0</v>
      </c>
      <c r="J211" s="129">
        <f t="shared" si="30"/>
        <v>0</v>
      </c>
      <c r="K211" s="127" t="s">
        <v>325</v>
      </c>
      <c r="L211" s="26"/>
      <c r="M211" s="130" t="s">
        <v>1</v>
      </c>
      <c r="N211" s="131" t="s">
        <v>34</v>
      </c>
      <c r="O211" s="132">
        <v>0.13747999999999999</v>
      </c>
      <c r="P211" s="132">
        <f t="shared" si="31"/>
        <v>0.27495999999999998</v>
      </c>
      <c r="Q211" s="132">
        <v>6.9999999999999994E-5</v>
      </c>
      <c r="R211" s="132">
        <f t="shared" si="32"/>
        <v>1.3999999999999999E-4</v>
      </c>
      <c r="S211" s="132">
        <v>0</v>
      </c>
      <c r="T211" s="133">
        <f t="shared" si="33"/>
        <v>0</v>
      </c>
      <c r="AR211" s="134" t="s">
        <v>158</v>
      </c>
      <c r="AT211" s="134" t="s">
        <v>116</v>
      </c>
      <c r="AU211" s="134" t="s">
        <v>120</v>
      </c>
      <c r="AY211" s="14" t="s">
        <v>114</v>
      </c>
      <c r="BE211" s="135">
        <f t="shared" si="34"/>
        <v>0</v>
      </c>
      <c r="BF211" s="135">
        <f t="shared" si="35"/>
        <v>0</v>
      </c>
      <c r="BG211" s="135">
        <f t="shared" si="36"/>
        <v>0</v>
      </c>
      <c r="BH211" s="135">
        <f t="shared" si="37"/>
        <v>0</v>
      </c>
      <c r="BI211" s="135">
        <f t="shared" si="38"/>
        <v>0</v>
      </c>
      <c r="BJ211" s="14" t="s">
        <v>120</v>
      </c>
      <c r="BK211" s="136">
        <f t="shared" si="39"/>
        <v>0</v>
      </c>
      <c r="BL211" s="14" t="s">
        <v>158</v>
      </c>
      <c r="BM211" s="134" t="s">
        <v>343</v>
      </c>
    </row>
    <row r="212" spans="2:65" s="1" customFormat="1" ht="24" customHeight="1">
      <c r="B212" s="125"/>
      <c r="C212" s="137" t="s">
        <v>344</v>
      </c>
      <c r="D212" s="314" t="s">
        <v>537</v>
      </c>
      <c r="E212" s="315"/>
      <c r="F212" s="316"/>
      <c r="G212" s="139" t="s">
        <v>209</v>
      </c>
      <c r="H212" s="140">
        <v>2</v>
      </c>
      <c r="I212" s="140">
        <v>0</v>
      </c>
      <c r="J212" s="140">
        <f t="shared" si="30"/>
        <v>0</v>
      </c>
      <c r="K212" s="138" t="s">
        <v>325</v>
      </c>
      <c r="L212" s="141"/>
      <c r="M212" s="142" t="s">
        <v>1</v>
      </c>
      <c r="N212" s="143" t="s">
        <v>34</v>
      </c>
      <c r="O212" s="132">
        <v>0</v>
      </c>
      <c r="P212" s="132">
        <f t="shared" si="31"/>
        <v>0</v>
      </c>
      <c r="Q212" s="132">
        <v>2.4000000000000001E-4</v>
      </c>
      <c r="R212" s="132">
        <f t="shared" si="32"/>
        <v>4.8000000000000001E-4</v>
      </c>
      <c r="S212" s="132">
        <v>0</v>
      </c>
      <c r="T212" s="133">
        <f t="shared" si="33"/>
        <v>0</v>
      </c>
      <c r="AR212" s="134" t="s">
        <v>220</v>
      </c>
      <c r="AT212" s="134" t="s">
        <v>165</v>
      </c>
      <c r="AU212" s="134" t="s">
        <v>120</v>
      </c>
      <c r="AY212" s="14" t="s">
        <v>114</v>
      </c>
      <c r="BE212" s="135">
        <f t="shared" si="34"/>
        <v>0</v>
      </c>
      <c r="BF212" s="135">
        <f t="shared" si="35"/>
        <v>0</v>
      </c>
      <c r="BG212" s="135">
        <f t="shared" si="36"/>
        <v>0</v>
      </c>
      <c r="BH212" s="135">
        <f t="shared" si="37"/>
        <v>0</v>
      </c>
      <c r="BI212" s="135">
        <f t="shared" si="38"/>
        <v>0</v>
      </c>
      <c r="BJ212" s="14" t="s">
        <v>120</v>
      </c>
      <c r="BK212" s="136">
        <f t="shared" si="39"/>
        <v>0</v>
      </c>
      <c r="BL212" s="14" t="s">
        <v>158</v>
      </c>
      <c r="BM212" s="134" t="s">
        <v>345</v>
      </c>
    </row>
    <row r="213" spans="2:65" s="1" customFormat="1" ht="24" customHeight="1">
      <c r="B213" s="125"/>
      <c r="C213" s="126" t="s">
        <v>346</v>
      </c>
      <c r="D213" s="311" t="s">
        <v>347</v>
      </c>
      <c r="E213" s="312"/>
      <c r="F213" s="313"/>
      <c r="G213" s="128" t="s">
        <v>306</v>
      </c>
      <c r="H213" s="129">
        <v>1</v>
      </c>
      <c r="I213" s="129">
        <v>0</v>
      </c>
      <c r="J213" s="129">
        <f t="shared" si="30"/>
        <v>0</v>
      </c>
      <c r="K213" s="127" t="s">
        <v>134</v>
      </c>
      <c r="L213" s="26"/>
      <c r="M213" s="130" t="s">
        <v>1</v>
      </c>
      <c r="N213" s="131" t="s">
        <v>34</v>
      </c>
      <c r="O213" s="132">
        <v>0.499</v>
      </c>
      <c r="P213" s="132">
        <f t="shared" si="31"/>
        <v>0.499</v>
      </c>
      <c r="Q213" s="132">
        <v>0</v>
      </c>
      <c r="R213" s="132">
        <f t="shared" si="32"/>
        <v>0</v>
      </c>
      <c r="S213" s="132">
        <v>3.1899999999999998E-2</v>
      </c>
      <c r="T213" s="133">
        <f t="shared" si="33"/>
        <v>3.1899999999999998E-2</v>
      </c>
      <c r="AR213" s="134" t="s">
        <v>158</v>
      </c>
      <c r="AT213" s="134" t="s">
        <v>116</v>
      </c>
      <c r="AU213" s="134" t="s">
        <v>120</v>
      </c>
      <c r="AY213" s="14" t="s">
        <v>114</v>
      </c>
      <c r="BE213" s="135">
        <f t="shared" si="34"/>
        <v>0</v>
      </c>
      <c r="BF213" s="135">
        <f t="shared" si="35"/>
        <v>0</v>
      </c>
      <c r="BG213" s="135">
        <f t="shared" si="36"/>
        <v>0</v>
      </c>
      <c r="BH213" s="135">
        <f t="shared" si="37"/>
        <v>0</v>
      </c>
      <c r="BI213" s="135">
        <f t="shared" si="38"/>
        <v>0</v>
      </c>
      <c r="BJ213" s="14" t="s">
        <v>120</v>
      </c>
      <c r="BK213" s="136">
        <f t="shared" si="39"/>
        <v>0</v>
      </c>
      <c r="BL213" s="14" t="s">
        <v>158</v>
      </c>
      <c r="BM213" s="134" t="s">
        <v>348</v>
      </c>
    </row>
    <row r="214" spans="2:65" s="1" customFormat="1" ht="24" customHeight="1">
      <c r="B214" s="125"/>
      <c r="C214" s="126" t="s">
        <v>349</v>
      </c>
      <c r="D214" s="311" t="s">
        <v>350</v>
      </c>
      <c r="E214" s="312"/>
      <c r="F214" s="313"/>
      <c r="G214" s="128" t="s">
        <v>306</v>
      </c>
      <c r="H214" s="129">
        <v>2</v>
      </c>
      <c r="I214" s="129">
        <v>0</v>
      </c>
      <c r="J214" s="129">
        <f t="shared" si="30"/>
        <v>0</v>
      </c>
      <c r="K214" s="127" t="s">
        <v>325</v>
      </c>
      <c r="L214" s="26"/>
      <c r="M214" s="130" t="s">
        <v>1</v>
      </c>
      <c r="N214" s="131" t="s">
        <v>34</v>
      </c>
      <c r="O214" s="132">
        <v>0.54300000000000004</v>
      </c>
      <c r="P214" s="132">
        <f t="shared" si="31"/>
        <v>1.0860000000000001</v>
      </c>
      <c r="Q214" s="132">
        <v>3.0000000000000001E-5</v>
      </c>
      <c r="R214" s="132">
        <f t="shared" si="32"/>
        <v>6.0000000000000002E-5</v>
      </c>
      <c r="S214" s="132">
        <v>0</v>
      </c>
      <c r="T214" s="133">
        <f t="shared" si="33"/>
        <v>0</v>
      </c>
      <c r="AR214" s="134" t="s">
        <v>158</v>
      </c>
      <c r="AT214" s="134" t="s">
        <v>116</v>
      </c>
      <c r="AU214" s="134" t="s">
        <v>120</v>
      </c>
      <c r="AY214" s="14" t="s">
        <v>114</v>
      </c>
      <c r="BE214" s="135">
        <f t="shared" si="34"/>
        <v>0</v>
      </c>
      <c r="BF214" s="135">
        <f t="shared" si="35"/>
        <v>0</v>
      </c>
      <c r="BG214" s="135">
        <f t="shared" si="36"/>
        <v>0</v>
      </c>
      <c r="BH214" s="135">
        <f t="shared" si="37"/>
        <v>0</v>
      </c>
      <c r="BI214" s="135">
        <f t="shared" si="38"/>
        <v>0</v>
      </c>
      <c r="BJ214" s="14" t="s">
        <v>120</v>
      </c>
      <c r="BK214" s="136">
        <f t="shared" si="39"/>
        <v>0</v>
      </c>
      <c r="BL214" s="14" t="s">
        <v>158</v>
      </c>
      <c r="BM214" s="134" t="s">
        <v>351</v>
      </c>
    </row>
    <row r="215" spans="2:65" s="1" customFormat="1" ht="16.5" customHeight="1">
      <c r="B215" s="125"/>
      <c r="C215" s="137" t="s">
        <v>352</v>
      </c>
      <c r="D215" s="314" t="s">
        <v>353</v>
      </c>
      <c r="E215" s="315"/>
      <c r="F215" s="316"/>
      <c r="G215" s="139" t="s">
        <v>209</v>
      </c>
      <c r="H215" s="140">
        <v>1</v>
      </c>
      <c r="I215" s="140">
        <v>0</v>
      </c>
      <c r="J215" s="140">
        <f t="shared" si="30"/>
        <v>0</v>
      </c>
      <c r="K215" s="138" t="s">
        <v>1</v>
      </c>
      <c r="L215" s="141"/>
      <c r="M215" s="142" t="s">
        <v>1</v>
      </c>
      <c r="N215" s="143" t="s">
        <v>34</v>
      </c>
      <c r="O215" s="132">
        <v>0</v>
      </c>
      <c r="P215" s="132">
        <f t="shared" si="31"/>
        <v>0</v>
      </c>
      <c r="Q215" s="132">
        <v>2.7E-4</v>
      </c>
      <c r="R215" s="132">
        <f t="shared" si="32"/>
        <v>2.7E-4</v>
      </c>
      <c r="S215" s="132">
        <v>0</v>
      </c>
      <c r="T215" s="133">
        <f t="shared" si="33"/>
        <v>0</v>
      </c>
      <c r="AR215" s="134" t="s">
        <v>220</v>
      </c>
      <c r="AT215" s="134" t="s">
        <v>165</v>
      </c>
      <c r="AU215" s="134" t="s">
        <v>120</v>
      </c>
      <c r="AY215" s="14" t="s">
        <v>114</v>
      </c>
      <c r="BE215" s="135">
        <f t="shared" si="34"/>
        <v>0</v>
      </c>
      <c r="BF215" s="135">
        <f t="shared" si="35"/>
        <v>0</v>
      </c>
      <c r="BG215" s="135">
        <f t="shared" si="36"/>
        <v>0</v>
      </c>
      <c r="BH215" s="135">
        <f t="shared" si="37"/>
        <v>0</v>
      </c>
      <c r="BI215" s="135">
        <f t="shared" si="38"/>
        <v>0</v>
      </c>
      <c r="BJ215" s="14" t="s">
        <v>120</v>
      </c>
      <c r="BK215" s="136">
        <f t="shared" si="39"/>
        <v>0</v>
      </c>
      <c r="BL215" s="14" t="s">
        <v>158</v>
      </c>
      <c r="BM215" s="134" t="s">
        <v>354</v>
      </c>
    </row>
    <row r="216" spans="2:65" s="1" customFormat="1" ht="16.5" customHeight="1">
      <c r="B216" s="125"/>
      <c r="C216" s="137" t="s">
        <v>355</v>
      </c>
      <c r="D216" s="314" t="s">
        <v>356</v>
      </c>
      <c r="E216" s="315"/>
      <c r="F216" s="316"/>
      <c r="G216" s="139" t="s">
        <v>209</v>
      </c>
      <c r="H216" s="140">
        <v>1</v>
      </c>
      <c r="I216" s="140">
        <v>0</v>
      </c>
      <c r="J216" s="140">
        <f t="shared" si="30"/>
        <v>0</v>
      </c>
      <c r="K216" s="138" t="s">
        <v>1</v>
      </c>
      <c r="L216" s="141"/>
      <c r="M216" s="142" t="s">
        <v>1</v>
      </c>
      <c r="N216" s="143" t="s">
        <v>34</v>
      </c>
      <c r="O216" s="132">
        <v>0</v>
      </c>
      <c r="P216" s="132">
        <f t="shared" si="31"/>
        <v>0</v>
      </c>
      <c r="Q216" s="132">
        <v>2.7E-4</v>
      </c>
      <c r="R216" s="132">
        <f t="shared" si="32"/>
        <v>2.7E-4</v>
      </c>
      <c r="S216" s="132">
        <v>0</v>
      </c>
      <c r="T216" s="133">
        <f t="shared" si="33"/>
        <v>0</v>
      </c>
      <c r="AR216" s="134" t="s">
        <v>220</v>
      </c>
      <c r="AT216" s="134" t="s">
        <v>165</v>
      </c>
      <c r="AU216" s="134" t="s">
        <v>120</v>
      </c>
      <c r="AY216" s="14" t="s">
        <v>114</v>
      </c>
      <c r="BE216" s="135">
        <f t="shared" si="34"/>
        <v>0</v>
      </c>
      <c r="BF216" s="135">
        <f t="shared" si="35"/>
        <v>0</v>
      </c>
      <c r="BG216" s="135">
        <f t="shared" si="36"/>
        <v>0</v>
      </c>
      <c r="BH216" s="135">
        <f t="shared" si="37"/>
        <v>0</v>
      </c>
      <c r="BI216" s="135">
        <f t="shared" si="38"/>
        <v>0</v>
      </c>
      <c r="BJ216" s="14" t="s">
        <v>120</v>
      </c>
      <c r="BK216" s="136">
        <f t="shared" si="39"/>
        <v>0</v>
      </c>
      <c r="BL216" s="14" t="s">
        <v>158</v>
      </c>
      <c r="BM216" s="134" t="s">
        <v>357</v>
      </c>
    </row>
    <row r="217" spans="2:65" s="1" customFormat="1" ht="24" customHeight="1">
      <c r="B217" s="125"/>
      <c r="C217" s="126" t="s">
        <v>358</v>
      </c>
      <c r="D217" s="311" t="s">
        <v>359</v>
      </c>
      <c r="E217" s="312"/>
      <c r="F217" s="313"/>
      <c r="G217" s="128" t="s">
        <v>209</v>
      </c>
      <c r="H217" s="129">
        <v>1</v>
      </c>
      <c r="I217" s="129">
        <v>0</v>
      </c>
      <c r="J217" s="129">
        <f t="shared" si="30"/>
        <v>0</v>
      </c>
      <c r="K217" s="127" t="s">
        <v>162</v>
      </c>
      <c r="L217" s="26"/>
      <c r="M217" s="130" t="s">
        <v>1</v>
      </c>
      <c r="N217" s="131" t="s">
        <v>34</v>
      </c>
      <c r="O217" s="132">
        <v>0.28199999999999997</v>
      </c>
      <c r="P217" s="132">
        <f t="shared" si="31"/>
        <v>0.28199999999999997</v>
      </c>
      <c r="Q217" s="132">
        <v>0</v>
      </c>
      <c r="R217" s="132">
        <f t="shared" si="32"/>
        <v>0</v>
      </c>
      <c r="S217" s="132">
        <v>0</v>
      </c>
      <c r="T217" s="133">
        <f t="shared" si="33"/>
        <v>0</v>
      </c>
      <c r="AR217" s="134" t="s">
        <v>158</v>
      </c>
      <c r="AT217" s="134" t="s">
        <v>116</v>
      </c>
      <c r="AU217" s="134" t="s">
        <v>120</v>
      </c>
      <c r="AY217" s="14" t="s">
        <v>114</v>
      </c>
      <c r="BE217" s="135">
        <f t="shared" si="34"/>
        <v>0</v>
      </c>
      <c r="BF217" s="135">
        <f t="shared" si="35"/>
        <v>0</v>
      </c>
      <c r="BG217" s="135">
        <f t="shared" si="36"/>
        <v>0</v>
      </c>
      <c r="BH217" s="135">
        <f t="shared" si="37"/>
        <v>0</v>
      </c>
      <c r="BI217" s="135">
        <f t="shared" si="38"/>
        <v>0</v>
      </c>
      <c r="BJ217" s="14" t="s">
        <v>120</v>
      </c>
      <c r="BK217" s="136">
        <f t="shared" si="39"/>
        <v>0</v>
      </c>
      <c r="BL217" s="14" t="s">
        <v>158</v>
      </c>
      <c r="BM217" s="134" t="s">
        <v>360</v>
      </c>
    </row>
    <row r="218" spans="2:65" s="1" customFormat="1" ht="24" customHeight="1">
      <c r="B218" s="125"/>
      <c r="C218" s="137" t="s">
        <v>361</v>
      </c>
      <c r="D218" s="314" t="s">
        <v>538</v>
      </c>
      <c r="E218" s="315"/>
      <c r="F218" s="316"/>
      <c r="G218" s="139" t="s">
        <v>209</v>
      </c>
      <c r="H218" s="140">
        <v>1</v>
      </c>
      <c r="I218" s="140">
        <v>0</v>
      </c>
      <c r="J218" s="140">
        <f t="shared" si="30"/>
        <v>0</v>
      </c>
      <c r="K218" s="138" t="s">
        <v>127</v>
      </c>
      <c r="L218" s="141"/>
      <c r="M218" s="142" t="s">
        <v>1</v>
      </c>
      <c r="N218" s="143" t="s">
        <v>34</v>
      </c>
      <c r="O218" s="132">
        <v>0</v>
      </c>
      <c r="P218" s="132">
        <f t="shared" si="31"/>
        <v>0</v>
      </c>
      <c r="Q218" s="132">
        <v>7.7999999999999999E-4</v>
      </c>
      <c r="R218" s="132">
        <f t="shared" si="32"/>
        <v>7.7999999999999999E-4</v>
      </c>
      <c r="S218" s="132">
        <v>0</v>
      </c>
      <c r="T218" s="133">
        <f t="shared" si="33"/>
        <v>0</v>
      </c>
      <c r="AR218" s="134" t="s">
        <v>220</v>
      </c>
      <c r="AT218" s="134" t="s">
        <v>165</v>
      </c>
      <c r="AU218" s="134" t="s">
        <v>120</v>
      </c>
      <c r="AY218" s="14" t="s">
        <v>114</v>
      </c>
      <c r="BE218" s="135">
        <f t="shared" si="34"/>
        <v>0</v>
      </c>
      <c r="BF218" s="135">
        <f t="shared" si="35"/>
        <v>0</v>
      </c>
      <c r="BG218" s="135">
        <f t="shared" si="36"/>
        <v>0</v>
      </c>
      <c r="BH218" s="135">
        <f t="shared" si="37"/>
        <v>0</v>
      </c>
      <c r="BI218" s="135">
        <f t="shared" si="38"/>
        <v>0</v>
      </c>
      <c r="BJ218" s="14" t="s">
        <v>120</v>
      </c>
      <c r="BK218" s="136">
        <f t="shared" si="39"/>
        <v>0</v>
      </c>
      <c r="BL218" s="14" t="s">
        <v>158</v>
      </c>
      <c r="BM218" s="134" t="s">
        <v>362</v>
      </c>
    </row>
    <row r="219" spans="2:65" s="1" customFormat="1" ht="24" customHeight="1">
      <c r="B219" s="125"/>
      <c r="C219" s="126" t="s">
        <v>363</v>
      </c>
      <c r="D219" s="311" t="s">
        <v>364</v>
      </c>
      <c r="E219" s="312"/>
      <c r="F219" s="313"/>
      <c r="G219" s="128" t="s">
        <v>209</v>
      </c>
      <c r="H219" s="129">
        <v>4</v>
      </c>
      <c r="I219" s="129">
        <v>0</v>
      </c>
      <c r="J219" s="129">
        <f t="shared" si="30"/>
        <v>0</v>
      </c>
      <c r="K219" s="127" t="s">
        <v>127</v>
      </c>
      <c r="L219" s="26"/>
      <c r="M219" s="130" t="s">
        <v>1</v>
      </c>
      <c r="N219" s="131" t="s">
        <v>34</v>
      </c>
      <c r="O219" s="132">
        <v>0.34899999999999998</v>
      </c>
      <c r="P219" s="132">
        <f t="shared" si="31"/>
        <v>1.3959999999999999</v>
      </c>
      <c r="Q219" s="132">
        <v>0</v>
      </c>
      <c r="R219" s="132">
        <f t="shared" si="32"/>
        <v>0</v>
      </c>
      <c r="S219" s="132">
        <v>0</v>
      </c>
      <c r="T219" s="133">
        <f t="shared" si="33"/>
        <v>0</v>
      </c>
      <c r="AR219" s="134" t="s">
        <v>158</v>
      </c>
      <c r="AT219" s="134" t="s">
        <v>116</v>
      </c>
      <c r="AU219" s="134" t="s">
        <v>120</v>
      </c>
      <c r="AY219" s="14" t="s">
        <v>114</v>
      </c>
      <c r="BE219" s="135">
        <f t="shared" si="34"/>
        <v>0</v>
      </c>
      <c r="BF219" s="135">
        <f t="shared" si="35"/>
        <v>0</v>
      </c>
      <c r="BG219" s="135">
        <f t="shared" si="36"/>
        <v>0</v>
      </c>
      <c r="BH219" s="135">
        <f t="shared" si="37"/>
        <v>0</v>
      </c>
      <c r="BI219" s="135">
        <f t="shared" si="38"/>
        <v>0</v>
      </c>
      <c r="BJ219" s="14" t="s">
        <v>120</v>
      </c>
      <c r="BK219" s="136">
        <f t="shared" si="39"/>
        <v>0</v>
      </c>
      <c r="BL219" s="14" t="s">
        <v>158</v>
      </c>
      <c r="BM219" s="134" t="s">
        <v>365</v>
      </c>
    </row>
    <row r="220" spans="2:65" s="1" customFormat="1" ht="24" customHeight="1">
      <c r="B220" s="125"/>
      <c r="C220" s="137" t="s">
        <v>366</v>
      </c>
      <c r="D220" s="314" t="s">
        <v>539</v>
      </c>
      <c r="E220" s="315"/>
      <c r="F220" s="316"/>
      <c r="G220" s="139" t="s">
        <v>209</v>
      </c>
      <c r="H220" s="140">
        <v>4</v>
      </c>
      <c r="I220" s="140">
        <v>0</v>
      </c>
      <c r="J220" s="140">
        <f t="shared" si="30"/>
        <v>0</v>
      </c>
      <c r="K220" s="138" t="s">
        <v>127</v>
      </c>
      <c r="L220" s="141"/>
      <c r="M220" s="142" t="s">
        <v>1</v>
      </c>
      <c r="N220" s="143" t="s">
        <v>34</v>
      </c>
      <c r="O220" s="132">
        <v>0</v>
      </c>
      <c r="P220" s="132">
        <f t="shared" si="31"/>
        <v>0</v>
      </c>
      <c r="Q220" s="132">
        <v>1E-3</v>
      </c>
      <c r="R220" s="132">
        <f t="shared" si="32"/>
        <v>4.0000000000000001E-3</v>
      </c>
      <c r="S220" s="132">
        <v>0</v>
      </c>
      <c r="T220" s="133">
        <f t="shared" si="33"/>
        <v>0</v>
      </c>
      <c r="AR220" s="134" t="s">
        <v>220</v>
      </c>
      <c r="AT220" s="134" t="s">
        <v>165</v>
      </c>
      <c r="AU220" s="134" t="s">
        <v>120</v>
      </c>
      <c r="AY220" s="14" t="s">
        <v>114</v>
      </c>
      <c r="BE220" s="135">
        <f t="shared" si="34"/>
        <v>0</v>
      </c>
      <c r="BF220" s="135">
        <f t="shared" si="35"/>
        <v>0</v>
      </c>
      <c r="BG220" s="135">
        <f t="shared" si="36"/>
        <v>0</v>
      </c>
      <c r="BH220" s="135">
        <f t="shared" si="37"/>
        <v>0</v>
      </c>
      <c r="BI220" s="135">
        <f t="shared" si="38"/>
        <v>0</v>
      </c>
      <c r="BJ220" s="14" t="s">
        <v>120</v>
      </c>
      <c r="BK220" s="136">
        <f t="shared" si="39"/>
        <v>0</v>
      </c>
      <c r="BL220" s="14" t="s">
        <v>158</v>
      </c>
      <c r="BM220" s="134" t="s">
        <v>367</v>
      </c>
    </row>
    <row r="221" spans="2:65" s="1" customFormat="1" ht="16.5" customHeight="1">
      <c r="B221" s="125"/>
      <c r="C221" s="126" t="s">
        <v>368</v>
      </c>
      <c r="D221" s="311" t="s">
        <v>369</v>
      </c>
      <c r="E221" s="312"/>
      <c r="F221" s="313"/>
      <c r="G221" s="128" t="s">
        <v>209</v>
      </c>
      <c r="H221" s="129">
        <v>1</v>
      </c>
      <c r="I221" s="129">
        <v>0</v>
      </c>
      <c r="J221" s="129">
        <f t="shared" si="30"/>
        <v>0</v>
      </c>
      <c r="K221" s="127" t="s">
        <v>134</v>
      </c>
      <c r="L221" s="26"/>
      <c r="M221" s="130" t="s">
        <v>1</v>
      </c>
      <c r="N221" s="131" t="s">
        <v>34</v>
      </c>
      <c r="O221" s="132">
        <v>1.35473</v>
      </c>
      <c r="P221" s="132">
        <f t="shared" si="31"/>
        <v>1.35473</v>
      </c>
      <c r="Q221" s="132">
        <v>1.2279999999999999E-2</v>
      </c>
      <c r="R221" s="132">
        <f t="shared" si="32"/>
        <v>1.2279999999999999E-2</v>
      </c>
      <c r="S221" s="132">
        <v>6.8000000000000005E-2</v>
      </c>
      <c r="T221" s="133">
        <f t="shared" si="33"/>
        <v>6.8000000000000005E-2</v>
      </c>
      <c r="AR221" s="134" t="s">
        <v>158</v>
      </c>
      <c r="AT221" s="134" t="s">
        <v>116</v>
      </c>
      <c r="AU221" s="134" t="s">
        <v>120</v>
      </c>
      <c r="AY221" s="14" t="s">
        <v>114</v>
      </c>
      <c r="BE221" s="135">
        <f t="shared" si="34"/>
        <v>0</v>
      </c>
      <c r="BF221" s="135">
        <f t="shared" si="35"/>
        <v>0</v>
      </c>
      <c r="BG221" s="135">
        <f t="shared" si="36"/>
        <v>0</v>
      </c>
      <c r="BH221" s="135">
        <f t="shared" si="37"/>
        <v>0</v>
      </c>
      <c r="BI221" s="135">
        <f t="shared" si="38"/>
        <v>0</v>
      </c>
      <c r="BJ221" s="14" t="s">
        <v>120</v>
      </c>
      <c r="BK221" s="136">
        <f t="shared" si="39"/>
        <v>0</v>
      </c>
      <c r="BL221" s="14" t="s">
        <v>158</v>
      </c>
      <c r="BM221" s="134" t="s">
        <v>370</v>
      </c>
    </row>
    <row r="222" spans="2:65" s="1" customFormat="1" ht="16.5" customHeight="1">
      <c r="B222" s="125"/>
      <c r="C222" s="126" t="s">
        <v>371</v>
      </c>
      <c r="D222" s="311" t="s">
        <v>372</v>
      </c>
      <c r="E222" s="312"/>
      <c r="F222" s="313"/>
      <c r="G222" s="128" t="s">
        <v>209</v>
      </c>
      <c r="H222" s="129">
        <v>1</v>
      </c>
      <c r="I222" s="129">
        <v>0</v>
      </c>
      <c r="J222" s="129">
        <f t="shared" si="30"/>
        <v>0</v>
      </c>
      <c r="K222" s="127" t="s">
        <v>134</v>
      </c>
      <c r="L222" s="26"/>
      <c r="M222" s="130" t="s">
        <v>1</v>
      </c>
      <c r="N222" s="131" t="s">
        <v>34</v>
      </c>
      <c r="O222" s="132">
        <v>13.628192999054001</v>
      </c>
      <c r="P222" s="132">
        <f t="shared" si="31"/>
        <v>13.628192999054001</v>
      </c>
      <c r="Q222" s="132">
        <v>0</v>
      </c>
      <c r="R222" s="132">
        <f t="shared" si="32"/>
        <v>0</v>
      </c>
      <c r="S222" s="132">
        <v>0</v>
      </c>
      <c r="T222" s="133">
        <f t="shared" si="33"/>
        <v>0</v>
      </c>
      <c r="AR222" s="134" t="s">
        <v>158</v>
      </c>
      <c r="AT222" s="134" t="s">
        <v>116</v>
      </c>
      <c r="AU222" s="134" t="s">
        <v>120</v>
      </c>
      <c r="AY222" s="14" t="s">
        <v>114</v>
      </c>
      <c r="BE222" s="135">
        <f t="shared" si="34"/>
        <v>0</v>
      </c>
      <c r="BF222" s="135">
        <f t="shared" si="35"/>
        <v>0</v>
      </c>
      <c r="BG222" s="135">
        <f t="shared" si="36"/>
        <v>0</v>
      </c>
      <c r="BH222" s="135">
        <f t="shared" si="37"/>
        <v>0</v>
      </c>
      <c r="BI222" s="135">
        <f t="shared" si="38"/>
        <v>0</v>
      </c>
      <c r="BJ222" s="14" t="s">
        <v>120</v>
      </c>
      <c r="BK222" s="136">
        <f t="shared" si="39"/>
        <v>0</v>
      </c>
      <c r="BL222" s="14" t="s">
        <v>158</v>
      </c>
      <c r="BM222" s="134" t="s">
        <v>373</v>
      </c>
    </row>
    <row r="223" spans="2:65" s="1" customFormat="1" ht="24" customHeight="1">
      <c r="B223" s="125"/>
      <c r="C223" s="126" t="s">
        <v>374</v>
      </c>
      <c r="D223" s="311" t="s">
        <v>375</v>
      </c>
      <c r="E223" s="312"/>
      <c r="F223" s="313"/>
      <c r="G223" s="128" t="s">
        <v>209</v>
      </c>
      <c r="H223" s="129">
        <v>2</v>
      </c>
      <c r="I223" s="129">
        <v>0</v>
      </c>
      <c r="J223" s="129">
        <f t="shared" si="30"/>
        <v>0</v>
      </c>
      <c r="K223" s="127" t="s">
        <v>325</v>
      </c>
      <c r="L223" s="26"/>
      <c r="M223" s="130" t="s">
        <v>1</v>
      </c>
      <c r="N223" s="131" t="s">
        <v>34</v>
      </c>
      <c r="O223" s="132">
        <v>0.73418000000000005</v>
      </c>
      <c r="P223" s="132">
        <f t="shared" si="31"/>
        <v>1.4683600000000001</v>
      </c>
      <c r="Q223" s="132">
        <v>1.6199999999999999E-3</v>
      </c>
      <c r="R223" s="132">
        <f t="shared" si="32"/>
        <v>3.2399999999999998E-3</v>
      </c>
      <c r="S223" s="132">
        <v>0</v>
      </c>
      <c r="T223" s="133">
        <f t="shared" si="33"/>
        <v>0</v>
      </c>
      <c r="AR223" s="134" t="s">
        <v>158</v>
      </c>
      <c r="AT223" s="134" t="s">
        <v>116</v>
      </c>
      <c r="AU223" s="134" t="s">
        <v>120</v>
      </c>
      <c r="AY223" s="14" t="s">
        <v>114</v>
      </c>
      <c r="BE223" s="135">
        <f t="shared" si="34"/>
        <v>0</v>
      </c>
      <c r="BF223" s="135">
        <f t="shared" si="35"/>
        <v>0</v>
      </c>
      <c r="BG223" s="135">
        <f t="shared" si="36"/>
        <v>0</v>
      </c>
      <c r="BH223" s="135">
        <f t="shared" si="37"/>
        <v>0</v>
      </c>
      <c r="BI223" s="135">
        <f t="shared" si="38"/>
        <v>0</v>
      </c>
      <c r="BJ223" s="14" t="s">
        <v>120</v>
      </c>
      <c r="BK223" s="136">
        <f t="shared" si="39"/>
        <v>0</v>
      </c>
      <c r="BL223" s="14" t="s">
        <v>158</v>
      </c>
      <c r="BM223" s="134" t="s">
        <v>376</v>
      </c>
    </row>
    <row r="224" spans="2:65" s="1" customFormat="1" ht="24" customHeight="1">
      <c r="B224" s="125"/>
      <c r="C224" s="126" t="s">
        <v>377</v>
      </c>
      <c r="D224" s="311" t="s">
        <v>378</v>
      </c>
      <c r="E224" s="312"/>
      <c r="F224" s="313"/>
      <c r="G224" s="128" t="s">
        <v>157</v>
      </c>
      <c r="H224" s="129">
        <v>1</v>
      </c>
      <c r="I224" s="129">
        <v>0</v>
      </c>
      <c r="J224" s="129">
        <f t="shared" si="30"/>
        <v>0</v>
      </c>
      <c r="K224" s="127" t="s">
        <v>134</v>
      </c>
      <c r="L224" s="26"/>
      <c r="M224" s="130" t="s">
        <v>1</v>
      </c>
      <c r="N224" s="131" t="s">
        <v>34</v>
      </c>
      <c r="O224" s="132">
        <v>3.976</v>
      </c>
      <c r="P224" s="132">
        <f t="shared" si="31"/>
        <v>3.976</v>
      </c>
      <c r="Q224" s="132">
        <v>0</v>
      </c>
      <c r="R224" s="132">
        <f t="shared" si="32"/>
        <v>0</v>
      </c>
      <c r="S224" s="132">
        <v>0</v>
      </c>
      <c r="T224" s="133">
        <f t="shared" si="33"/>
        <v>0</v>
      </c>
      <c r="AR224" s="134" t="s">
        <v>158</v>
      </c>
      <c r="AT224" s="134" t="s">
        <v>116</v>
      </c>
      <c r="AU224" s="134" t="s">
        <v>120</v>
      </c>
      <c r="AY224" s="14" t="s">
        <v>114</v>
      </c>
      <c r="BE224" s="135">
        <f t="shared" si="34"/>
        <v>0</v>
      </c>
      <c r="BF224" s="135">
        <f t="shared" si="35"/>
        <v>0</v>
      </c>
      <c r="BG224" s="135">
        <f t="shared" si="36"/>
        <v>0</v>
      </c>
      <c r="BH224" s="135">
        <f t="shared" si="37"/>
        <v>0</v>
      </c>
      <c r="BI224" s="135">
        <f t="shared" si="38"/>
        <v>0</v>
      </c>
      <c r="BJ224" s="14" t="s">
        <v>120</v>
      </c>
      <c r="BK224" s="136">
        <f t="shared" si="39"/>
        <v>0</v>
      </c>
      <c r="BL224" s="14" t="s">
        <v>158</v>
      </c>
      <c r="BM224" s="134" t="s">
        <v>379</v>
      </c>
    </row>
    <row r="225" spans="2:65" s="1" customFormat="1" ht="16.5" customHeight="1">
      <c r="B225" s="125"/>
      <c r="C225" s="126" t="s">
        <v>380</v>
      </c>
      <c r="D225" s="311" t="s">
        <v>381</v>
      </c>
      <c r="E225" s="312"/>
      <c r="F225" s="313"/>
      <c r="G225" s="128" t="s">
        <v>209</v>
      </c>
      <c r="H225" s="129">
        <v>7</v>
      </c>
      <c r="I225" s="129">
        <v>0</v>
      </c>
      <c r="J225" s="129">
        <f t="shared" si="30"/>
        <v>0</v>
      </c>
      <c r="K225" s="127" t="s">
        <v>144</v>
      </c>
      <c r="L225" s="26"/>
      <c r="M225" s="130" t="s">
        <v>1</v>
      </c>
      <c r="N225" s="131" t="s">
        <v>34</v>
      </c>
      <c r="O225" s="132">
        <v>0.19509000000000001</v>
      </c>
      <c r="P225" s="132">
        <f t="shared" si="31"/>
        <v>1.3656300000000001</v>
      </c>
      <c r="Q225" s="132">
        <v>1.4999999999999999E-4</v>
      </c>
      <c r="R225" s="132">
        <f t="shared" si="32"/>
        <v>1.0499999999999999E-3</v>
      </c>
      <c r="S225" s="132">
        <v>0</v>
      </c>
      <c r="T225" s="133">
        <f t="shared" si="33"/>
        <v>0</v>
      </c>
      <c r="AR225" s="134" t="s">
        <v>158</v>
      </c>
      <c r="AT225" s="134" t="s">
        <v>116</v>
      </c>
      <c r="AU225" s="134" t="s">
        <v>120</v>
      </c>
      <c r="AY225" s="14" t="s">
        <v>114</v>
      </c>
      <c r="BE225" s="135">
        <f t="shared" si="34"/>
        <v>0</v>
      </c>
      <c r="BF225" s="135">
        <f t="shared" si="35"/>
        <v>0</v>
      </c>
      <c r="BG225" s="135">
        <f t="shared" si="36"/>
        <v>0</v>
      </c>
      <c r="BH225" s="135">
        <f t="shared" si="37"/>
        <v>0</v>
      </c>
      <c r="BI225" s="135">
        <f t="shared" si="38"/>
        <v>0</v>
      </c>
      <c r="BJ225" s="14" t="s">
        <v>120</v>
      </c>
      <c r="BK225" s="136">
        <f t="shared" si="39"/>
        <v>0</v>
      </c>
      <c r="BL225" s="14" t="s">
        <v>158</v>
      </c>
      <c r="BM225" s="134" t="s">
        <v>382</v>
      </c>
    </row>
    <row r="226" spans="2:65" s="1" customFormat="1" ht="16.5" customHeight="1">
      <c r="B226" s="125"/>
      <c r="C226" s="137" t="s">
        <v>383</v>
      </c>
      <c r="D226" s="314" t="s">
        <v>384</v>
      </c>
      <c r="E226" s="315"/>
      <c r="F226" s="316"/>
      <c r="G226" s="139" t="s">
        <v>209</v>
      </c>
      <c r="H226" s="140">
        <v>7</v>
      </c>
      <c r="I226" s="140">
        <v>0</v>
      </c>
      <c r="J226" s="140">
        <f t="shared" si="30"/>
        <v>0</v>
      </c>
      <c r="K226" s="138" t="s">
        <v>144</v>
      </c>
      <c r="L226" s="141"/>
      <c r="M226" s="142" t="s">
        <v>1</v>
      </c>
      <c r="N226" s="143" t="s">
        <v>34</v>
      </c>
      <c r="O226" s="132">
        <v>0</v>
      </c>
      <c r="P226" s="132">
        <f t="shared" si="31"/>
        <v>0</v>
      </c>
      <c r="Q226" s="132">
        <v>1E-4</v>
      </c>
      <c r="R226" s="132">
        <f t="shared" si="32"/>
        <v>6.9999999999999999E-4</v>
      </c>
      <c r="S226" s="132">
        <v>0</v>
      </c>
      <c r="T226" s="133">
        <f t="shared" si="33"/>
        <v>0</v>
      </c>
      <c r="AR226" s="134" t="s">
        <v>220</v>
      </c>
      <c r="AT226" s="134" t="s">
        <v>165</v>
      </c>
      <c r="AU226" s="134" t="s">
        <v>120</v>
      </c>
      <c r="AY226" s="14" t="s">
        <v>114</v>
      </c>
      <c r="BE226" s="135">
        <f t="shared" si="34"/>
        <v>0</v>
      </c>
      <c r="BF226" s="135">
        <f t="shared" si="35"/>
        <v>0</v>
      </c>
      <c r="BG226" s="135">
        <f t="shared" si="36"/>
        <v>0</v>
      </c>
      <c r="BH226" s="135">
        <f t="shared" si="37"/>
        <v>0</v>
      </c>
      <c r="BI226" s="135">
        <f t="shared" si="38"/>
        <v>0</v>
      </c>
      <c r="BJ226" s="14" t="s">
        <v>120</v>
      </c>
      <c r="BK226" s="136">
        <f t="shared" si="39"/>
        <v>0</v>
      </c>
      <c r="BL226" s="14" t="s">
        <v>158</v>
      </c>
      <c r="BM226" s="134" t="s">
        <v>385</v>
      </c>
    </row>
    <row r="227" spans="2:65" s="1" customFormat="1" ht="24" customHeight="1">
      <c r="B227" s="125"/>
      <c r="C227" s="137" t="s">
        <v>386</v>
      </c>
      <c r="D227" s="314" t="s">
        <v>387</v>
      </c>
      <c r="E227" s="315"/>
      <c r="F227" s="316"/>
      <c r="G227" s="139" t="s">
        <v>209</v>
      </c>
      <c r="H227" s="140">
        <v>7</v>
      </c>
      <c r="I227" s="140">
        <v>0</v>
      </c>
      <c r="J227" s="140">
        <f t="shared" si="30"/>
        <v>0</v>
      </c>
      <c r="K227" s="138" t="s">
        <v>144</v>
      </c>
      <c r="L227" s="141"/>
      <c r="M227" s="142" t="s">
        <v>1</v>
      </c>
      <c r="N227" s="143" t="s">
        <v>34</v>
      </c>
      <c r="O227" s="132">
        <v>0</v>
      </c>
      <c r="P227" s="132">
        <f t="shared" si="31"/>
        <v>0</v>
      </c>
      <c r="Q227" s="132">
        <v>5.9999999999999995E-4</v>
      </c>
      <c r="R227" s="132">
        <f t="shared" si="32"/>
        <v>4.1999999999999997E-3</v>
      </c>
      <c r="S227" s="132">
        <v>0</v>
      </c>
      <c r="T227" s="133">
        <f t="shared" si="33"/>
        <v>0</v>
      </c>
      <c r="AR227" s="134" t="s">
        <v>220</v>
      </c>
      <c r="AT227" s="134" t="s">
        <v>165</v>
      </c>
      <c r="AU227" s="134" t="s">
        <v>120</v>
      </c>
      <c r="AY227" s="14" t="s">
        <v>114</v>
      </c>
      <c r="BE227" s="135">
        <f t="shared" si="34"/>
        <v>0</v>
      </c>
      <c r="BF227" s="135">
        <f t="shared" si="35"/>
        <v>0</v>
      </c>
      <c r="BG227" s="135">
        <f t="shared" si="36"/>
        <v>0</v>
      </c>
      <c r="BH227" s="135">
        <f t="shared" si="37"/>
        <v>0</v>
      </c>
      <c r="BI227" s="135">
        <f t="shared" si="38"/>
        <v>0</v>
      </c>
      <c r="BJ227" s="14" t="s">
        <v>120</v>
      </c>
      <c r="BK227" s="136">
        <f t="shared" si="39"/>
        <v>0</v>
      </c>
      <c r="BL227" s="14" t="s">
        <v>158</v>
      </c>
      <c r="BM227" s="134" t="s">
        <v>388</v>
      </c>
    </row>
    <row r="228" spans="2:65" s="1" customFormat="1" ht="24" customHeight="1">
      <c r="B228" s="125"/>
      <c r="C228" s="137" t="s">
        <v>389</v>
      </c>
      <c r="D228" s="314" t="s">
        <v>390</v>
      </c>
      <c r="E228" s="315"/>
      <c r="F228" s="316"/>
      <c r="G228" s="139" t="s">
        <v>209</v>
      </c>
      <c r="H228" s="140">
        <v>4</v>
      </c>
      <c r="I228" s="140">
        <v>0</v>
      </c>
      <c r="J228" s="140">
        <f t="shared" si="30"/>
        <v>0</v>
      </c>
      <c r="K228" s="138" t="s">
        <v>134</v>
      </c>
      <c r="L228" s="141"/>
      <c r="M228" s="142" t="s">
        <v>1</v>
      </c>
      <c r="N228" s="143" t="s">
        <v>34</v>
      </c>
      <c r="O228" s="132">
        <v>0</v>
      </c>
      <c r="P228" s="132">
        <f t="shared" si="31"/>
        <v>0</v>
      </c>
      <c r="Q228" s="132">
        <v>4.2999999999999999E-4</v>
      </c>
      <c r="R228" s="132">
        <f t="shared" si="32"/>
        <v>1.72E-3</v>
      </c>
      <c r="S228" s="132">
        <v>0</v>
      </c>
      <c r="T228" s="133">
        <f t="shared" si="33"/>
        <v>0</v>
      </c>
      <c r="AR228" s="134" t="s">
        <v>220</v>
      </c>
      <c r="AT228" s="134" t="s">
        <v>165</v>
      </c>
      <c r="AU228" s="134" t="s">
        <v>120</v>
      </c>
      <c r="AY228" s="14" t="s">
        <v>114</v>
      </c>
      <c r="BE228" s="135">
        <f t="shared" si="34"/>
        <v>0</v>
      </c>
      <c r="BF228" s="135">
        <f t="shared" si="35"/>
        <v>0</v>
      </c>
      <c r="BG228" s="135">
        <f t="shared" si="36"/>
        <v>0</v>
      </c>
      <c r="BH228" s="135">
        <f t="shared" si="37"/>
        <v>0</v>
      </c>
      <c r="BI228" s="135">
        <f t="shared" si="38"/>
        <v>0</v>
      </c>
      <c r="BJ228" s="14" t="s">
        <v>120</v>
      </c>
      <c r="BK228" s="136">
        <f t="shared" si="39"/>
        <v>0</v>
      </c>
      <c r="BL228" s="14" t="s">
        <v>158</v>
      </c>
      <c r="BM228" s="134" t="s">
        <v>391</v>
      </c>
    </row>
    <row r="229" spans="2:65" s="1" customFormat="1" ht="24" customHeight="1">
      <c r="B229" s="125"/>
      <c r="C229" s="137" t="s">
        <v>392</v>
      </c>
      <c r="D229" s="314" t="s">
        <v>393</v>
      </c>
      <c r="E229" s="315"/>
      <c r="F229" s="316"/>
      <c r="G229" s="139" t="s">
        <v>209</v>
      </c>
      <c r="H229" s="140">
        <v>3</v>
      </c>
      <c r="I229" s="140">
        <v>0</v>
      </c>
      <c r="J229" s="140">
        <f t="shared" si="30"/>
        <v>0</v>
      </c>
      <c r="K229" s="138" t="s">
        <v>134</v>
      </c>
      <c r="L229" s="141"/>
      <c r="M229" s="142" t="s">
        <v>1</v>
      </c>
      <c r="N229" s="143" t="s">
        <v>34</v>
      </c>
      <c r="O229" s="132">
        <v>0</v>
      </c>
      <c r="P229" s="132">
        <f t="shared" si="31"/>
        <v>0</v>
      </c>
      <c r="Q229" s="132">
        <v>4.2999999999999999E-4</v>
      </c>
      <c r="R229" s="132">
        <f t="shared" si="32"/>
        <v>1.2899999999999999E-3</v>
      </c>
      <c r="S229" s="132">
        <v>0</v>
      </c>
      <c r="T229" s="133">
        <f t="shared" si="33"/>
        <v>0</v>
      </c>
      <c r="AR229" s="134" t="s">
        <v>220</v>
      </c>
      <c r="AT229" s="134" t="s">
        <v>165</v>
      </c>
      <c r="AU229" s="134" t="s">
        <v>120</v>
      </c>
      <c r="AY229" s="14" t="s">
        <v>114</v>
      </c>
      <c r="BE229" s="135">
        <f t="shared" si="34"/>
        <v>0</v>
      </c>
      <c r="BF229" s="135">
        <f t="shared" si="35"/>
        <v>0</v>
      </c>
      <c r="BG229" s="135">
        <f t="shared" si="36"/>
        <v>0</v>
      </c>
      <c r="BH229" s="135">
        <f t="shared" si="37"/>
        <v>0</v>
      </c>
      <c r="BI229" s="135">
        <f t="shared" si="38"/>
        <v>0</v>
      </c>
      <c r="BJ229" s="14" t="s">
        <v>120</v>
      </c>
      <c r="BK229" s="136">
        <f t="shared" si="39"/>
        <v>0</v>
      </c>
      <c r="BL229" s="14" t="s">
        <v>158</v>
      </c>
      <c r="BM229" s="134" t="s">
        <v>394</v>
      </c>
    </row>
    <row r="230" spans="2:65" s="1" customFormat="1" ht="24" customHeight="1">
      <c r="B230" s="125"/>
      <c r="C230" s="126" t="s">
        <v>395</v>
      </c>
      <c r="D230" s="311" t="s">
        <v>396</v>
      </c>
      <c r="E230" s="312"/>
      <c r="F230" s="313"/>
      <c r="G230" s="128" t="s">
        <v>157</v>
      </c>
      <c r="H230" s="129">
        <v>0.26</v>
      </c>
      <c r="I230" s="129">
        <v>0</v>
      </c>
      <c r="J230" s="129">
        <f t="shared" si="30"/>
        <v>0</v>
      </c>
      <c r="K230" s="127" t="s">
        <v>144</v>
      </c>
      <c r="L230" s="26"/>
      <c r="M230" s="130" t="s">
        <v>1</v>
      </c>
      <c r="N230" s="131" t="s">
        <v>34</v>
      </c>
      <c r="O230" s="132">
        <v>1.3080000000000001</v>
      </c>
      <c r="P230" s="132">
        <f t="shared" si="31"/>
        <v>0.34008000000000005</v>
      </c>
      <c r="Q230" s="132">
        <v>0</v>
      </c>
      <c r="R230" s="132">
        <f t="shared" si="32"/>
        <v>0</v>
      </c>
      <c r="S230" s="132">
        <v>0</v>
      </c>
      <c r="T230" s="133">
        <f t="shared" si="33"/>
        <v>0</v>
      </c>
      <c r="AR230" s="134" t="s">
        <v>158</v>
      </c>
      <c r="AT230" s="134" t="s">
        <v>116</v>
      </c>
      <c r="AU230" s="134" t="s">
        <v>120</v>
      </c>
      <c r="AY230" s="14" t="s">
        <v>114</v>
      </c>
      <c r="BE230" s="135">
        <f t="shared" si="34"/>
        <v>0</v>
      </c>
      <c r="BF230" s="135">
        <f t="shared" si="35"/>
        <v>0</v>
      </c>
      <c r="BG230" s="135">
        <f t="shared" si="36"/>
        <v>0</v>
      </c>
      <c r="BH230" s="135">
        <f t="shared" si="37"/>
        <v>0</v>
      </c>
      <c r="BI230" s="135">
        <f t="shared" si="38"/>
        <v>0</v>
      </c>
      <c r="BJ230" s="14" t="s">
        <v>120</v>
      </c>
      <c r="BK230" s="136">
        <f t="shared" si="39"/>
        <v>0</v>
      </c>
      <c r="BL230" s="14" t="s">
        <v>158</v>
      </c>
      <c r="BM230" s="134" t="s">
        <v>397</v>
      </c>
    </row>
    <row r="231" spans="2:65" s="11" customFormat="1" ht="22.9" customHeight="1">
      <c r="B231" s="113"/>
      <c r="D231" s="114" t="s">
        <v>67</v>
      </c>
      <c r="E231" s="123" t="s">
        <v>398</v>
      </c>
      <c r="F231" s="123" t="s">
        <v>399</v>
      </c>
      <c r="J231" s="124">
        <f>BK231</f>
        <v>0</v>
      </c>
      <c r="L231" s="113"/>
      <c r="M231" s="117"/>
      <c r="N231" s="118"/>
      <c r="O231" s="118"/>
      <c r="P231" s="119">
        <f>SUM(P232:P243)</f>
        <v>10.777840000000001</v>
      </c>
      <c r="Q231" s="118"/>
      <c r="R231" s="119">
        <f>SUM(R232:R243)</f>
        <v>9.0399999999999994E-3</v>
      </c>
      <c r="S231" s="118"/>
      <c r="T231" s="120">
        <f>SUM(T232:T243)</f>
        <v>0</v>
      </c>
      <c r="AR231" s="114" t="s">
        <v>120</v>
      </c>
      <c r="AT231" s="121" t="s">
        <v>67</v>
      </c>
      <c r="AU231" s="121" t="s">
        <v>76</v>
      </c>
      <c r="AY231" s="114" t="s">
        <v>114</v>
      </c>
      <c r="BK231" s="122">
        <f>SUM(BK232:BK243)</f>
        <v>0</v>
      </c>
    </row>
    <row r="232" spans="2:65" s="1" customFormat="1" ht="16.5" customHeight="1">
      <c r="B232" s="125"/>
      <c r="C232" s="126" t="s">
        <v>400</v>
      </c>
      <c r="D232" s="311" t="s">
        <v>401</v>
      </c>
      <c r="E232" s="312"/>
      <c r="F232" s="313"/>
      <c r="G232" s="128" t="s">
        <v>306</v>
      </c>
      <c r="H232" s="129">
        <v>4</v>
      </c>
      <c r="I232" s="129">
        <v>0</v>
      </c>
      <c r="J232" s="129">
        <f t="shared" ref="J232:J243" si="40">ROUND(I232*H232,3)</f>
        <v>0</v>
      </c>
      <c r="K232" s="127" t="s">
        <v>162</v>
      </c>
      <c r="L232" s="26"/>
      <c r="M232" s="130" t="s">
        <v>1</v>
      </c>
      <c r="N232" s="131" t="s">
        <v>34</v>
      </c>
      <c r="O232" s="132">
        <v>0.99839999999999995</v>
      </c>
      <c r="P232" s="132">
        <f t="shared" ref="P232:P243" si="41">O232*H232</f>
        <v>3.9935999999999998</v>
      </c>
      <c r="Q232" s="132">
        <v>2.7999999999999998E-4</v>
      </c>
      <c r="R232" s="132">
        <f t="shared" ref="R232:R243" si="42">Q232*H232</f>
        <v>1.1199999999999999E-3</v>
      </c>
      <c r="S232" s="132">
        <v>0</v>
      </c>
      <c r="T232" s="133">
        <f t="shared" ref="T232:T243" si="43">S232*H232</f>
        <v>0</v>
      </c>
      <c r="AR232" s="134" t="s">
        <v>268</v>
      </c>
      <c r="AT232" s="134" t="s">
        <v>116</v>
      </c>
      <c r="AU232" s="134" t="s">
        <v>120</v>
      </c>
      <c r="AY232" s="14" t="s">
        <v>114</v>
      </c>
      <c r="BE232" s="135">
        <f t="shared" ref="BE232:BE243" si="44">IF(N232="základná",J232,0)</f>
        <v>0</v>
      </c>
      <c r="BF232" s="135">
        <f t="shared" ref="BF232:BF243" si="45">IF(N232="znížená",J232,0)</f>
        <v>0</v>
      </c>
      <c r="BG232" s="135">
        <f t="shared" ref="BG232:BG243" si="46">IF(N232="zákl. prenesená",J232,0)</f>
        <v>0</v>
      </c>
      <c r="BH232" s="135">
        <f t="shared" ref="BH232:BH243" si="47">IF(N232="zníž. prenesená",J232,0)</f>
        <v>0</v>
      </c>
      <c r="BI232" s="135">
        <f t="shared" ref="BI232:BI243" si="48">IF(N232="nulová",J232,0)</f>
        <v>0</v>
      </c>
      <c r="BJ232" s="14" t="s">
        <v>120</v>
      </c>
      <c r="BK232" s="136">
        <f t="shared" ref="BK232:BK243" si="49">ROUND(I232*H232,3)</f>
        <v>0</v>
      </c>
      <c r="BL232" s="14" t="s">
        <v>268</v>
      </c>
      <c r="BM232" s="134" t="s">
        <v>402</v>
      </c>
    </row>
    <row r="233" spans="2:65" s="1" customFormat="1" ht="16.5" customHeight="1">
      <c r="B233" s="125"/>
      <c r="C233" s="126" t="s">
        <v>403</v>
      </c>
      <c r="D233" s="311" t="s">
        <v>404</v>
      </c>
      <c r="E233" s="312"/>
      <c r="F233" s="313"/>
      <c r="G233" s="128" t="s">
        <v>209</v>
      </c>
      <c r="H233" s="129">
        <v>2</v>
      </c>
      <c r="I233" s="129">
        <v>0</v>
      </c>
      <c r="J233" s="129">
        <f t="shared" si="40"/>
        <v>0</v>
      </c>
      <c r="K233" s="127" t="s">
        <v>162</v>
      </c>
      <c r="L233" s="26"/>
      <c r="M233" s="130" t="s">
        <v>1</v>
      </c>
      <c r="N233" s="131" t="s">
        <v>34</v>
      </c>
      <c r="O233" s="132">
        <v>0.35399999999999998</v>
      </c>
      <c r="P233" s="132">
        <f t="shared" si="41"/>
        <v>0.70799999999999996</v>
      </c>
      <c r="Q233" s="132">
        <v>2.5999999999999998E-4</v>
      </c>
      <c r="R233" s="132">
        <f t="shared" si="42"/>
        <v>5.1999999999999995E-4</v>
      </c>
      <c r="S233" s="132">
        <v>0</v>
      </c>
      <c r="T233" s="133">
        <f t="shared" si="43"/>
        <v>0</v>
      </c>
      <c r="AR233" s="134" t="s">
        <v>158</v>
      </c>
      <c r="AT233" s="134" t="s">
        <v>116</v>
      </c>
      <c r="AU233" s="134" t="s">
        <v>120</v>
      </c>
      <c r="AY233" s="14" t="s">
        <v>114</v>
      </c>
      <c r="BE233" s="135">
        <f t="shared" si="44"/>
        <v>0</v>
      </c>
      <c r="BF233" s="135">
        <f t="shared" si="45"/>
        <v>0</v>
      </c>
      <c r="BG233" s="135">
        <f t="shared" si="46"/>
        <v>0</v>
      </c>
      <c r="BH233" s="135">
        <f t="shared" si="47"/>
        <v>0</v>
      </c>
      <c r="BI233" s="135">
        <f t="shared" si="48"/>
        <v>0</v>
      </c>
      <c r="BJ233" s="14" t="s">
        <v>120</v>
      </c>
      <c r="BK233" s="136">
        <f t="shared" si="49"/>
        <v>0</v>
      </c>
      <c r="BL233" s="14" t="s">
        <v>158</v>
      </c>
      <c r="BM233" s="134" t="s">
        <v>405</v>
      </c>
    </row>
    <row r="234" spans="2:65" s="1" customFormat="1" ht="16.5" customHeight="1">
      <c r="B234" s="125"/>
      <c r="C234" s="137" t="s">
        <v>406</v>
      </c>
      <c r="D234" s="314" t="s">
        <v>407</v>
      </c>
      <c r="E234" s="315"/>
      <c r="F234" s="316"/>
      <c r="G234" s="139" t="s">
        <v>209</v>
      </c>
      <c r="H234" s="140">
        <v>1</v>
      </c>
      <c r="I234" s="140">
        <v>0</v>
      </c>
      <c r="J234" s="140">
        <f t="shared" si="40"/>
        <v>0</v>
      </c>
      <c r="K234" s="138" t="s">
        <v>1</v>
      </c>
      <c r="L234" s="141"/>
      <c r="M234" s="142" t="s">
        <v>1</v>
      </c>
      <c r="N234" s="143" t="s">
        <v>34</v>
      </c>
      <c r="O234" s="132">
        <v>0</v>
      </c>
      <c r="P234" s="132">
        <f t="shared" si="41"/>
        <v>0</v>
      </c>
      <c r="Q234" s="132">
        <v>0</v>
      </c>
      <c r="R234" s="132">
        <f t="shared" si="42"/>
        <v>0</v>
      </c>
      <c r="S234" s="132">
        <v>0</v>
      </c>
      <c r="T234" s="133">
        <f t="shared" si="43"/>
        <v>0</v>
      </c>
      <c r="AR234" s="134" t="s">
        <v>220</v>
      </c>
      <c r="AT234" s="134" t="s">
        <v>165</v>
      </c>
      <c r="AU234" s="134" t="s">
        <v>120</v>
      </c>
      <c r="AY234" s="14" t="s">
        <v>114</v>
      </c>
      <c r="BE234" s="135">
        <f t="shared" si="44"/>
        <v>0</v>
      </c>
      <c r="BF234" s="135">
        <f t="shared" si="45"/>
        <v>0</v>
      </c>
      <c r="BG234" s="135">
        <f t="shared" si="46"/>
        <v>0</v>
      </c>
      <c r="BH234" s="135">
        <f t="shared" si="47"/>
        <v>0</v>
      </c>
      <c r="BI234" s="135">
        <f t="shared" si="48"/>
        <v>0</v>
      </c>
      <c r="BJ234" s="14" t="s">
        <v>120</v>
      </c>
      <c r="BK234" s="136">
        <f t="shared" si="49"/>
        <v>0</v>
      </c>
      <c r="BL234" s="14" t="s">
        <v>158</v>
      </c>
      <c r="BM234" s="134" t="s">
        <v>408</v>
      </c>
    </row>
    <row r="235" spans="2:65" s="1" customFormat="1" ht="16.5" customHeight="1">
      <c r="B235" s="125"/>
      <c r="C235" s="137" t="s">
        <v>409</v>
      </c>
      <c r="D235" s="314" t="s">
        <v>410</v>
      </c>
      <c r="E235" s="315"/>
      <c r="F235" s="316"/>
      <c r="G235" s="139" t="s">
        <v>209</v>
      </c>
      <c r="H235" s="140">
        <v>1</v>
      </c>
      <c r="I235" s="140">
        <v>0</v>
      </c>
      <c r="J235" s="140">
        <f t="shared" si="40"/>
        <v>0</v>
      </c>
      <c r="K235" s="138" t="s">
        <v>1</v>
      </c>
      <c r="L235" s="141"/>
      <c r="M235" s="142" t="s">
        <v>1</v>
      </c>
      <c r="N235" s="143" t="s">
        <v>34</v>
      </c>
      <c r="O235" s="132">
        <v>0</v>
      </c>
      <c r="P235" s="132">
        <f t="shared" si="41"/>
        <v>0</v>
      </c>
      <c r="Q235" s="132">
        <v>0</v>
      </c>
      <c r="R235" s="132">
        <f t="shared" si="42"/>
        <v>0</v>
      </c>
      <c r="S235" s="132">
        <v>0</v>
      </c>
      <c r="T235" s="133">
        <f t="shared" si="43"/>
        <v>0</v>
      </c>
      <c r="AR235" s="134" t="s">
        <v>220</v>
      </c>
      <c r="AT235" s="134" t="s">
        <v>165</v>
      </c>
      <c r="AU235" s="134" t="s">
        <v>120</v>
      </c>
      <c r="AY235" s="14" t="s">
        <v>114</v>
      </c>
      <c r="BE235" s="135">
        <f t="shared" si="44"/>
        <v>0</v>
      </c>
      <c r="BF235" s="135">
        <f t="shared" si="45"/>
        <v>0</v>
      </c>
      <c r="BG235" s="135">
        <f t="shared" si="46"/>
        <v>0</v>
      </c>
      <c r="BH235" s="135">
        <f t="shared" si="47"/>
        <v>0</v>
      </c>
      <c r="BI235" s="135">
        <f t="shared" si="48"/>
        <v>0</v>
      </c>
      <c r="BJ235" s="14" t="s">
        <v>120</v>
      </c>
      <c r="BK235" s="136">
        <f t="shared" si="49"/>
        <v>0</v>
      </c>
      <c r="BL235" s="14" t="s">
        <v>158</v>
      </c>
      <c r="BM235" s="134" t="s">
        <v>411</v>
      </c>
    </row>
    <row r="236" spans="2:65" s="1" customFormat="1" ht="16.5" customHeight="1">
      <c r="B236" s="125"/>
      <c r="C236" s="126" t="s">
        <v>412</v>
      </c>
      <c r="D236" s="311" t="s">
        <v>413</v>
      </c>
      <c r="E236" s="312"/>
      <c r="F236" s="313"/>
      <c r="G236" s="128" t="s">
        <v>209</v>
      </c>
      <c r="H236" s="129">
        <v>4</v>
      </c>
      <c r="I236" s="129">
        <v>0</v>
      </c>
      <c r="J236" s="129">
        <f t="shared" si="40"/>
        <v>0</v>
      </c>
      <c r="K236" s="127" t="s">
        <v>162</v>
      </c>
      <c r="L236" s="26"/>
      <c r="M236" s="130" t="s">
        <v>1</v>
      </c>
      <c r="N236" s="131" t="s">
        <v>34</v>
      </c>
      <c r="O236" s="132">
        <v>2.8060000000000002E-2</v>
      </c>
      <c r="P236" s="132">
        <f t="shared" si="41"/>
        <v>0.11224000000000001</v>
      </c>
      <c r="Q236" s="132">
        <v>0</v>
      </c>
      <c r="R236" s="132">
        <f t="shared" si="42"/>
        <v>0</v>
      </c>
      <c r="S236" s="132">
        <v>0</v>
      </c>
      <c r="T236" s="133">
        <f t="shared" si="43"/>
        <v>0</v>
      </c>
      <c r="AR236" s="134" t="s">
        <v>158</v>
      </c>
      <c r="AT236" s="134" t="s">
        <v>116</v>
      </c>
      <c r="AU236" s="134" t="s">
        <v>120</v>
      </c>
      <c r="AY236" s="14" t="s">
        <v>114</v>
      </c>
      <c r="BE236" s="135">
        <f t="shared" si="44"/>
        <v>0</v>
      </c>
      <c r="BF236" s="135">
        <f t="shared" si="45"/>
        <v>0</v>
      </c>
      <c r="BG236" s="135">
        <f t="shared" si="46"/>
        <v>0</v>
      </c>
      <c r="BH236" s="135">
        <f t="shared" si="47"/>
        <v>0</v>
      </c>
      <c r="BI236" s="135">
        <f t="shared" si="48"/>
        <v>0</v>
      </c>
      <c r="BJ236" s="14" t="s">
        <v>120</v>
      </c>
      <c r="BK236" s="136">
        <f t="shared" si="49"/>
        <v>0</v>
      </c>
      <c r="BL236" s="14" t="s">
        <v>158</v>
      </c>
      <c r="BM236" s="134" t="s">
        <v>414</v>
      </c>
    </row>
    <row r="237" spans="2:65" s="1" customFormat="1" ht="16.5" customHeight="1">
      <c r="B237" s="125"/>
      <c r="C237" s="137" t="s">
        <v>415</v>
      </c>
      <c r="D237" s="314" t="s">
        <v>416</v>
      </c>
      <c r="E237" s="315"/>
      <c r="F237" s="316"/>
      <c r="G237" s="139" t="s">
        <v>209</v>
      </c>
      <c r="H237" s="140">
        <v>2</v>
      </c>
      <c r="I237" s="140">
        <v>0</v>
      </c>
      <c r="J237" s="140">
        <f t="shared" si="40"/>
        <v>0</v>
      </c>
      <c r="K237" s="138" t="s">
        <v>1</v>
      </c>
      <c r="L237" s="141"/>
      <c r="M237" s="142" t="s">
        <v>1</v>
      </c>
      <c r="N237" s="143" t="s">
        <v>34</v>
      </c>
      <c r="O237" s="132">
        <v>0</v>
      </c>
      <c r="P237" s="132">
        <f t="shared" si="41"/>
        <v>0</v>
      </c>
      <c r="Q237" s="132">
        <v>0</v>
      </c>
      <c r="R237" s="132">
        <f t="shared" si="42"/>
        <v>0</v>
      </c>
      <c r="S237" s="132">
        <v>0</v>
      </c>
      <c r="T237" s="133">
        <f t="shared" si="43"/>
        <v>0</v>
      </c>
      <c r="AR237" s="134" t="s">
        <v>220</v>
      </c>
      <c r="AT237" s="134" t="s">
        <v>165</v>
      </c>
      <c r="AU237" s="134" t="s">
        <v>120</v>
      </c>
      <c r="AY237" s="14" t="s">
        <v>114</v>
      </c>
      <c r="BE237" s="135">
        <f t="shared" si="44"/>
        <v>0</v>
      </c>
      <c r="BF237" s="135">
        <f t="shared" si="45"/>
        <v>0</v>
      </c>
      <c r="BG237" s="135">
        <f t="shared" si="46"/>
        <v>0</v>
      </c>
      <c r="BH237" s="135">
        <f t="shared" si="47"/>
        <v>0</v>
      </c>
      <c r="BI237" s="135">
        <f t="shared" si="48"/>
        <v>0</v>
      </c>
      <c r="BJ237" s="14" t="s">
        <v>120</v>
      </c>
      <c r="BK237" s="136">
        <f t="shared" si="49"/>
        <v>0</v>
      </c>
      <c r="BL237" s="14" t="s">
        <v>158</v>
      </c>
      <c r="BM237" s="134" t="s">
        <v>417</v>
      </c>
    </row>
    <row r="238" spans="2:65" s="1" customFormat="1" ht="16.5" customHeight="1">
      <c r="B238" s="125"/>
      <c r="C238" s="137" t="s">
        <v>418</v>
      </c>
      <c r="D238" s="314" t="s">
        <v>419</v>
      </c>
      <c r="E238" s="315"/>
      <c r="F238" s="316"/>
      <c r="G238" s="139" t="s">
        <v>209</v>
      </c>
      <c r="H238" s="140">
        <v>2</v>
      </c>
      <c r="I238" s="140">
        <v>0</v>
      </c>
      <c r="J238" s="140">
        <f t="shared" si="40"/>
        <v>0</v>
      </c>
      <c r="K238" s="138" t="s">
        <v>1</v>
      </c>
      <c r="L238" s="141"/>
      <c r="M238" s="142" t="s">
        <v>1</v>
      </c>
      <c r="N238" s="143" t="s">
        <v>34</v>
      </c>
      <c r="O238" s="132">
        <v>0</v>
      </c>
      <c r="P238" s="132">
        <f t="shared" si="41"/>
        <v>0</v>
      </c>
      <c r="Q238" s="132">
        <v>0</v>
      </c>
      <c r="R238" s="132">
        <f t="shared" si="42"/>
        <v>0</v>
      </c>
      <c r="S238" s="132">
        <v>0</v>
      </c>
      <c r="T238" s="133">
        <f t="shared" si="43"/>
        <v>0</v>
      </c>
      <c r="AR238" s="134" t="s">
        <v>220</v>
      </c>
      <c r="AT238" s="134" t="s">
        <v>165</v>
      </c>
      <c r="AU238" s="134" t="s">
        <v>120</v>
      </c>
      <c r="AY238" s="14" t="s">
        <v>114</v>
      </c>
      <c r="BE238" s="135">
        <f t="shared" si="44"/>
        <v>0</v>
      </c>
      <c r="BF238" s="135">
        <f t="shared" si="45"/>
        <v>0</v>
      </c>
      <c r="BG238" s="135">
        <f t="shared" si="46"/>
        <v>0</v>
      </c>
      <c r="BH238" s="135">
        <f t="shared" si="47"/>
        <v>0</v>
      </c>
      <c r="BI238" s="135">
        <f t="shared" si="48"/>
        <v>0</v>
      </c>
      <c r="BJ238" s="14" t="s">
        <v>120</v>
      </c>
      <c r="BK238" s="136">
        <f t="shared" si="49"/>
        <v>0</v>
      </c>
      <c r="BL238" s="14" t="s">
        <v>158</v>
      </c>
      <c r="BM238" s="134" t="s">
        <v>420</v>
      </c>
    </row>
    <row r="239" spans="2:65" s="1" customFormat="1" ht="24" customHeight="1">
      <c r="B239" s="125"/>
      <c r="C239" s="126" t="s">
        <v>421</v>
      </c>
      <c r="D239" s="311" t="s">
        <v>422</v>
      </c>
      <c r="E239" s="312"/>
      <c r="F239" s="313"/>
      <c r="G239" s="128" t="s">
        <v>209</v>
      </c>
      <c r="H239" s="129">
        <v>8</v>
      </c>
      <c r="I239" s="129">
        <v>0</v>
      </c>
      <c r="J239" s="129">
        <f t="shared" si="40"/>
        <v>0</v>
      </c>
      <c r="K239" s="127" t="s">
        <v>162</v>
      </c>
      <c r="L239" s="26"/>
      <c r="M239" s="130" t="s">
        <v>1</v>
      </c>
      <c r="N239" s="131" t="s">
        <v>34</v>
      </c>
      <c r="O239" s="132">
        <v>0.33500000000000002</v>
      </c>
      <c r="P239" s="132">
        <f t="shared" si="41"/>
        <v>2.68</v>
      </c>
      <c r="Q239" s="132">
        <v>0</v>
      </c>
      <c r="R239" s="132">
        <f t="shared" si="42"/>
        <v>0</v>
      </c>
      <c r="S239" s="132">
        <v>0</v>
      </c>
      <c r="T239" s="133">
        <f t="shared" si="43"/>
        <v>0</v>
      </c>
      <c r="AR239" s="134" t="s">
        <v>158</v>
      </c>
      <c r="AT239" s="134" t="s">
        <v>116</v>
      </c>
      <c r="AU239" s="134" t="s">
        <v>120</v>
      </c>
      <c r="AY239" s="14" t="s">
        <v>114</v>
      </c>
      <c r="BE239" s="135">
        <f t="shared" si="44"/>
        <v>0</v>
      </c>
      <c r="BF239" s="135">
        <f t="shared" si="45"/>
        <v>0</v>
      </c>
      <c r="BG239" s="135">
        <f t="shared" si="46"/>
        <v>0</v>
      </c>
      <c r="BH239" s="135">
        <f t="shared" si="47"/>
        <v>0</v>
      </c>
      <c r="BI239" s="135">
        <f t="shared" si="48"/>
        <v>0</v>
      </c>
      <c r="BJ239" s="14" t="s">
        <v>120</v>
      </c>
      <c r="BK239" s="136">
        <f t="shared" si="49"/>
        <v>0</v>
      </c>
      <c r="BL239" s="14" t="s">
        <v>158</v>
      </c>
      <c r="BM239" s="134" t="s">
        <v>423</v>
      </c>
    </row>
    <row r="240" spans="2:65" s="1" customFormat="1" ht="16.5" customHeight="1">
      <c r="B240" s="125"/>
      <c r="C240" s="137" t="s">
        <v>424</v>
      </c>
      <c r="D240" s="314" t="s">
        <v>425</v>
      </c>
      <c r="E240" s="315"/>
      <c r="F240" s="316"/>
      <c r="G240" s="139" t="s">
        <v>209</v>
      </c>
      <c r="H240" s="140">
        <v>8</v>
      </c>
      <c r="I240" s="140">
        <v>0</v>
      </c>
      <c r="J240" s="140">
        <f t="shared" si="40"/>
        <v>0</v>
      </c>
      <c r="K240" s="138" t="s">
        <v>1</v>
      </c>
      <c r="L240" s="141"/>
      <c r="M240" s="142" t="s">
        <v>1</v>
      </c>
      <c r="N240" s="143" t="s">
        <v>34</v>
      </c>
      <c r="O240" s="132">
        <v>0</v>
      </c>
      <c r="P240" s="132">
        <f t="shared" si="41"/>
        <v>0</v>
      </c>
      <c r="Q240" s="132">
        <v>7.5000000000000002E-4</v>
      </c>
      <c r="R240" s="132">
        <f t="shared" si="42"/>
        <v>6.0000000000000001E-3</v>
      </c>
      <c r="S240" s="132">
        <v>0</v>
      </c>
      <c r="T240" s="133">
        <f t="shared" si="43"/>
        <v>0</v>
      </c>
      <c r="AR240" s="134" t="s">
        <v>220</v>
      </c>
      <c r="AT240" s="134" t="s">
        <v>165</v>
      </c>
      <c r="AU240" s="134" t="s">
        <v>120</v>
      </c>
      <c r="AY240" s="14" t="s">
        <v>114</v>
      </c>
      <c r="BE240" s="135">
        <f t="shared" si="44"/>
        <v>0</v>
      </c>
      <c r="BF240" s="135">
        <f t="shared" si="45"/>
        <v>0</v>
      </c>
      <c r="BG240" s="135">
        <f t="shared" si="46"/>
        <v>0</v>
      </c>
      <c r="BH240" s="135">
        <f t="shared" si="47"/>
        <v>0</v>
      </c>
      <c r="BI240" s="135">
        <f t="shared" si="48"/>
        <v>0</v>
      </c>
      <c r="BJ240" s="14" t="s">
        <v>120</v>
      </c>
      <c r="BK240" s="136">
        <f t="shared" si="49"/>
        <v>0</v>
      </c>
      <c r="BL240" s="14" t="s">
        <v>158</v>
      </c>
      <c r="BM240" s="134" t="s">
        <v>426</v>
      </c>
    </row>
    <row r="241" spans="2:65" s="1" customFormat="1" ht="16.5" customHeight="1">
      <c r="B241" s="125"/>
      <c r="C241" s="126" t="s">
        <v>257</v>
      </c>
      <c r="D241" s="311" t="s">
        <v>427</v>
      </c>
      <c r="E241" s="312"/>
      <c r="F241" s="313"/>
      <c r="G241" s="128" t="s">
        <v>209</v>
      </c>
      <c r="H241" s="129">
        <v>2</v>
      </c>
      <c r="I241" s="129">
        <v>0</v>
      </c>
      <c r="J241" s="129">
        <f t="shared" si="40"/>
        <v>0</v>
      </c>
      <c r="K241" s="127" t="s">
        <v>162</v>
      </c>
      <c r="L241" s="26"/>
      <c r="M241" s="130" t="s">
        <v>1</v>
      </c>
      <c r="N241" s="131" t="s">
        <v>34</v>
      </c>
      <c r="O241" s="132">
        <v>1.2689999999999999</v>
      </c>
      <c r="P241" s="132">
        <f t="shared" si="41"/>
        <v>2.5379999999999998</v>
      </c>
      <c r="Q241" s="132">
        <v>0</v>
      </c>
      <c r="R241" s="132">
        <f t="shared" si="42"/>
        <v>0</v>
      </c>
      <c r="S241" s="132">
        <v>0</v>
      </c>
      <c r="T241" s="133">
        <f t="shared" si="43"/>
        <v>0</v>
      </c>
      <c r="AR241" s="134" t="s">
        <v>158</v>
      </c>
      <c r="AT241" s="134" t="s">
        <v>116</v>
      </c>
      <c r="AU241" s="134" t="s">
        <v>120</v>
      </c>
      <c r="AY241" s="14" t="s">
        <v>114</v>
      </c>
      <c r="BE241" s="135">
        <f t="shared" si="44"/>
        <v>0</v>
      </c>
      <c r="BF241" s="135">
        <f t="shared" si="45"/>
        <v>0</v>
      </c>
      <c r="BG241" s="135">
        <f t="shared" si="46"/>
        <v>0</v>
      </c>
      <c r="BH241" s="135">
        <f t="shared" si="47"/>
        <v>0</v>
      </c>
      <c r="BI241" s="135">
        <f t="shared" si="48"/>
        <v>0</v>
      </c>
      <c r="BJ241" s="14" t="s">
        <v>120</v>
      </c>
      <c r="BK241" s="136">
        <f t="shared" si="49"/>
        <v>0</v>
      </c>
      <c r="BL241" s="14" t="s">
        <v>158</v>
      </c>
      <c r="BM241" s="134" t="s">
        <v>428</v>
      </c>
    </row>
    <row r="242" spans="2:65" s="1" customFormat="1" ht="16.5" customHeight="1">
      <c r="B242" s="125"/>
      <c r="C242" s="137" t="s">
        <v>429</v>
      </c>
      <c r="D242" s="314" t="s">
        <v>430</v>
      </c>
      <c r="E242" s="315"/>
      <c r="F242" s="316"/>
      <c r="G242" s="139" t="s">
        <v>209</v>
      </c>
      <c r="H242" s="140">
        <v>2</v>
      </c>
      <c r="I242" s="140">
        <v>0</v>
      </c>
      <c r="J242" s="140">
        <f t="shared" si="40"/>
        <v>0</v>
      </c>
      <c r="K242" s="138" t="s">
        <v>1</v>
      </c>
      <c r="L242" s="141"/>
      <c r="M242" s="142" t="s">
        <v>1</v>
      </c>
      <c r="N242" s="143" t="s">
        <v>34</v>
      </c>
      <c r="O242" s="132">
        <v>0</v>
      </c>
      <c r="P242" s="132">
        <f t="shared" si="41"/>
        <v>0</v>
      </c>
      <c r="Q242" s="132">
        <v>6.9999999999999999E-4</v>
      </c>
      <c r="R242" s="132">
        <f t="shared" si="42"/>
        <v>1.4E-3</v>
      </c>
      <c r="S242" s="132">
        <v>0</v>
      </c>
      <c r="T242" s="133">
        <f t="shared" si="43"/>
        <v>0</v>
      </c>
      <c r="AR242" s="134" t="s">
        <v>220</v>
      </c>
      <c r="AT242" s="134" t="s">
        <v>165</v>
      </c>
      <c r="AU242" s="134" t="s">
        <v>120</v>
      </c>
      <c r="AY242" s="14" t="s">
        <v>114</v>
      </c>
      <c r="BE242" s="135">
        <f t="shared" si="44"/>
        <v>0</v>
      </c>
      <c r="BF242" s="135">
        <f t="shared" si="45"/>
        <v>0</v>
      </c>
      <c r="BG242" s="135">
        <f t="shared" si="46"/>
        <v>0</v>
      </c>
      <c r="BH242" s="135">
        <f t="shared" si="47"/>
        <v>0</v>
      </c>
      <c r="BI242" s="135">
        <f t="shared" si="48"/>
        <v>0</v>
      </c>
      <c r="BJ242" s="14" t="s">
        <v>120</v>
      </c>
      <c r="BK242" s="136">
        <f t="shared" si="49"/>
        <v>0</v>
      </c>
      <c r="BL242" s="14" t="s">
        <v>158</v>
      </c>
      <c r="BM242" s="134" t="s">
        <v>431</v>
      </c>
    </row>
    <row r="243" spans="2:65" s="1" customFormat="1" ht="24" customHeight="1">
      <c r="B243" s="125"/>
      <c r="C243" s="126" t="s">
        <v>432</v>
      </c>
      <c r="D243" s="311" t="s">
        <v>433</v>
      </c>
      <c r="E243" s="312"/>
      <c r="F243" s="313"/>
      <c r="G243" s="128" t="s">
        <v>157</v>
      </c>
      <c r="H243" s="129">
        <v>0.25</v>
      </c>
      <c r="I243" s="129">
        <v>0</v>
      </c>
      <c r="J243" s="129">
        <f t="shared" si="40"/>
        <v>0</v>
      </c>
      <c r="K243" s="127" t="s">
        <v>144</v>
      </c>
      <c r="L243" s="26"/>
      <c r="M243" s="130" t="s">
        <v>1</v>
      </c>
      <c r="N243" s="131" t="s">
        <v>34</v>
      </c>
      <c r="O243" s="132">
        <v>2.984</v>
      </c>
      <c r="P243" s="132">
        <f t="shared" si="41"/>
        <v>0.746</v>
      </c>
      <c r="Q243" s="132">
        <v>0</v>
      </c>
      <c r="R243" s="132">
        <f t="shared" si="42"/>
        <v>0</v>
      </c>
      <c r="S243" s="132">
        <v>0</v>
      </c>
      <c r="T243" s="133">
        <f t="shared" si="43"/>
        <v>0</v>
      </c>
      <c r="AR243" s="134" t="s">
        <v>158</v>
      </c>
      <c r="AT243" s="134" t="s">
        <v>116</v>
      </c>
      <c r="AU243" s="134" t="s">
        <v>120</v>
      </c>
      <c r="AY243" s="14" t="s">
        <v>114</v>
      </c>
      <c r="BE243" s="135">
        <f t="shared" si="44"/>
        <v>0</v>
      </c>
      <c r="BF243" s="135">
        <f t="shared" si="45"/>
        <v>0</v>
      </c>
      <c r="BG243" s="135">
        <f t="shared" si="46"/>
        <v>0</v>
      </c>
      <c r="BH243" s="135">
        <f t="shared" si="47"/>
        <v>0</v>
      </c>
      <c r="BI243" s="135">
        <f t="shared" si="48"/>
        <v>0</v>
      </c>
      <c r="BJ243" s="14" t="s">
        <v>120</v>
      </c>
      <c r="BK243" s="136">
        <f t="shared" si="49"/>
        <v>0</v>
      </c>
      <c r="BL243" s="14" t="s">
        <v>158</v>
      </c>
      <c r="BM243" s="134" t="s">
        <v>434</v>
      </c>
    </row>
    <row r="244" spans="2:65" s="11" customFormat="1" ht="22.9" customHeight="1">
      <c r="B244" s="113"/>
      <c r="D244" s="114" t="s">
        <v>67</v>
      </c>
      <c r="E244" s="123" t="s">
        <v>435</v>
      </c>
      <c r="F244" s="123" t="s">
        <v>436</v>
      </c>
      <c r="J244" s="124">
        <f>BK244</f>
        <v>0</v>
      </c>
      <c r="L244" s="113"/>
      <c r="M244" s="117"/>
      <c r="N244" s="118"/>
      <c r="O244" s="118"/>
      <c r="P244" s="119">
        <f>P245</f>
        <v>0.32851999999999998</v>
      </c>
      <c r="Q244" s="118"/>
      <c r="R244" s="119">
        <f>R245</f>
        <v>2.7999999999999998E-4</v>
      </c>
      <c r="S244" s="118"/>
      <c r="T244" s="120">
        <f>T245</f>
        <v>0</v>
      </c>
      <c r="AR244" s="114" t="s">
        <v>120</v>
      </c>
      <c r="AT244" s="121" t="s">
        <v>67</v>
      </c>
      <c r="AU244" s="121" t="s">
        <v>76</v>
      </c>
      <c r="AY244" s="114" t="s">
        <v>114</v>
      </c>
      <c r="BK244" s="122">
        <f>BK245</f>
        <v>0</v>
      </c>
    </row>
    <row r="245" spans="2:65" s="1" customFormat="1" ht="24" customHeight="1">
      <c r="B245" s="125"/>
      <c r="C245" s="126" t="s">
        <v>437</v>
      </c>
      <c r="D245" s="311" t="s">
        <v>438</v>
      </c>
      <c r="E245" s="312"/>
      <c r="F245" s="313"/>
      <c r="G245" s="128" t="s">
        <v>133</v>
      </c>
      <c r="H245" s="129">
        <v>4</v>
      </c>
      <c r="I245" s="129">
        <v>0</v>
      </c>
      <c r="J245" s="129">
        <f>ROUND(I245*H245,3)</f>
        <v>0</v>
      </c>
      <c r="K245" s="127" t="s">
        <v>325</v>
      </c>
      <c r="L245" s="26"/>
      <c r="M245" s="130" t="s">
        <v>1</v>
      </c>
      <c r="N245" s="131" t="s">
        <v>34</v>
      </c>
      <c r="O245" s="132">
        <v>8.2129999999999995E-2</v>
      </c>
      <c r="P245" s="132">
        <f>O245*H245</f>
        <v>0.32851999999999998</v>
      </c>
      <c r="Q245" s="132">
        <v>6.9999999999999994E-5</v>
      </c>
      <c r="R245" s="132">
        <f>Q245*H245</f>
        <v>2.7999999999999998E-4</v>
      </c>
      <c r="S245" s="132">
        <v>0</v>
      </c>
      <c r="T245" s="133">
        <f>S245*H245</f>
        <v>0</v>
      </c>
      <c r="AR245" s="134" t="s">
        <v>158</v>
      </c>
      <c r="AT245" s="134" t="s">
        <v>116</v>
      </c>
      <c r="AU245" s="134" t="s">
        <v>120</v>
      </c>
      <c r="AY245" s="14" t="s">
        <v>114</v>
      </c>
      <c r="BE245" s="135">
        <f>IF(N245="základná",J245,0)</f>
        <v>0</v>
      </c>
      <c r="BF245" s="135">
        <f>IF(N245="znížená",J245,0)</f>
        <v>0</v>
      </c>
      <c r="BG245" s="135">
        <f>IF(N245="zákl. prenesená",J245,0)</f>
        <v>0</v>
      </c>
      <c r="BH245" s="135">
        <f>IF(N245="zníž. prenesená",J245,0)</f>
        <v>0</v>
      </c>
      <c r="BI245" s="135">
        <f>IF(N245="nulová",J245,0)</f>
        <v>0</v>
      </c>
      <c r="BJ245" s="14" t="s">
        <v>120</v>
      </c>
      <c r="BK245" s="136">
        <f>ROUND(I245*H245,3)</f>
        <v>0</v>
      </c>
      <c r="BL245" s="14" t="s">
        <v>158</v>
      </c>
      <c r="BM245" s="134" t="s">
        <v>439</v>
      </c>
    </row>
    <row r="246" spans="2:65" s="11" customFormat="1" ht="25.9" customHeight="1">
      <c r="B246" s="113"/>
      <c r="D246" s="114" t="s">
        <v>67</v>
      </c>
      <c r="E246" s="115" t="s">
        <v>165</v>
      </c>
      <c r="F246" s="115" t="s">
        <v>440</v>
      </c>
      <c r="J246" s="116">
        <f>BK246</f>
        <v>0</v>
      </c>
      <c r="L246" s="113"/>
      <c r="M246" s="117"/>
      <c r="N246" s="118"/>
      <c r="O246" s="118"/>
      <c r="P246" s="119">
        <f>P247</f>
        <v>3.6356000000000002</v>
      </c>
      <c r="Q246" s="118"/>
      <c r="R246" s="119">
        <f>R247</f>
        <v>3.5513000000000003E-3</v>
      </c>
      <c r="S246" s="118"/>
      <c r="T246" s="120">
        <f>T247</f>
        <v>0</v>
      </c>
      <c r="AR246" s="114" t="s">
        <v>124</v>
      </c>
      <c r="AT246" s="121" t="s">
        <v>67</v>
      </c>
      <c r="AU246" s="121" t="s">
        <v>68</v>
      </c>
      <c r="AY246" s="114" t="s">
        <v>114</v>
      </c>
      <c r="BK246" s="122">
        <f>BK247</f>
        <v>0</v>
      </c>
    </row>
    <row r="247" spans="2:65" s="11" customFormat="1" ht="22.9" customHeight="1">
      <c r="B247" s="113"/>
      <c r="D247" s="114" t="s">
        <v>67</v>
      </c>
      <c r="E247" s="123" t="s">
        <v>441</v>
      </c>
      <c r="F247" s="123" t="s">
        <v>442</v>
      </c>
      <c r="J247" s="124">
        <f>BK247</f>
        <v>0</v>
      </c>
      <c r="L247" s="113"/>
      <c r="M247" s="117"/>
      <c r="N247" s="118"/>
      <c r="O247" s="118"/>
      <c r="P247" s="119">
        <f>SUM(P248:P254)</f>
        <v>3.6356000000000002</v>
      </c>
      <c r="Q247" s="118"/>
      <c r="R247" s="119">
        <f>SUM(R248:R254)</f>
        <v>3.5513000000000003E-3</v>
      </c>
      <c r="S247" s="118"/>
      <c r="T247" s="120">
        <f>SUM(T248:T254)</f>
        <v>0</v>
      </c>
      <c r="AR247" s="114" t="s">
        <v>124</v>
      </c>
      <c r="AT247" s="121" t="s">
        <v>67</v>
      </c>
      <c r="AU247" s="121" t="s">
        <v>76</v>
      </c>
      <c r="AY247" s="114" t="s">
        <v>114</v>
      </c>
      <c r="BK247" s="122">
        <f>SUM(BK248:BK254)</f>
        <v>0</v>
      </c>
    </row>
    <row r="248" spans="2:65" s="1" customFormat="1" ht="24" customHeight="1">
      <c r="B248" s="125"/>
      <c r="C248" s="126" t="s">
        <v>443</v>
      </c>
      <c r="D248" s="311" t="s">
        <v>444</v>
      </c>
      <c r="E248" s="312"/>
      <c r="F248" s="313"/>
      <c r="G248" s="128" t="s">
        <v>209</v>
      </c>
      <c r="H248" s="129">
        <v>8</v>
      </c>
      <c r="I248" s="129">
        <v>0</v>
      </c>
      <c r="J248" s="129">
        <f>ROUND(I248*H248,3)</f>
        <v>0</v>
      </c>
      <c r="K248" s="127" t="s">
        <v>134</v>
      </c>
      <c r="L248" s="26"/>
      <c r="M248" s="130" t="s">
        <v>1</v>
      </c>
      <c r="N248" s="131" t="s">
        <v>34</v>
      </c>
      <c r="O248" s="132">
        <v>0.26690000000000003</v>
      </c>
      <c r="P248" s="132">
        <f>O248*H248</f>
        <v>2.1352000000000002</v>
      </c>
      <c r="Q248" s="132">
        <v>0</v>
      </c>
      <c r="R248" s="132">
        <f>Q248*H248</f>
        <v>0</v>
      </c>
      <c r="S248" s="132">
        <v>0</v>
      </c>
      <c r="T248" s="133">
        <f>S248*H248</f>
        <v>0</v>
      </c>
      <c r="AR248" s="134" t="s">
        <v>268</v>
      </c>
      <c r="AT248" s="134" t="s">
        <v>116</v>
      </c>
      <c r="AU248" s="134" t="s">
        <v>120</v>
      </c>
      <c r="AY248" s="14" t="s">
        <v>114</v>
      </c>
      <c r="BE248" s="135">
        <f>IF(N248="základná",J248,0)</f>
        <v>0</v>
      </c>
      <c r="BF248" s="135">
        <f>IF(N248="znížená",J248,0)</f>
        <v>0</v>
      </c>
      <c r="BG248" s="135">
        <f>IF(N248="zákl. prenesená",J248,0)</f>
        <v>0</v>
      </c>
      <c r="BH248" s="135">
        <f>IF(N248="zníž. prenesená",J248,0)</f>
        <v>0</v>
      </c>
      <c r="BI248" s="135">
        <f>IF(N248="nulová",J248,0)</f>
        <v>0</v>
      </c>
      <c r="BJ248" s="14" t="s">
        <v>120</v>
      </c>
      <c r="BK248" s="136">
        <f>ROUND(I248*H248,3)</f>
        <v>0</v>
      </c>
      <c r="BL248" s="14" t="s">
        <v>268</v>
      </c>
      <c r="BM248" s="134" t="s">
        <v>445</v>
      </c>
    </row>
    <row r="249" spans="2:65" s="1" customFormat="1" ht="24" customHeight="1">
      <c r="B249" s="125"/>
      <c r="C249" s="137" t="s">
        <v>446</v>
      </c>
      <c r="D249" s="314" t="s">
        <v>540</v>
      </c>
      <c r="E249" s="315"/>
      <c r="F249" s="316"/>
      <c r="G249" s="139" t="s">
        <v>209</v>
      </c>
      <c r="H249" s="140">
        <v>8.1199999999999992</v>
      </c>
      <c r="I249" s="140">
        <v>0</v>
      </c>
      <c r="J249" s="140">
        <f>ROUND(I249*H249,3)</f>
        <v>0</v>
      </c>
      <c r="K249" s="138" t="s">
        <v>134</v>
      </c>
      <c r="L249" s="141"/>
      <c r="M249" s="142" t="s">
        <v>1</v>
      </c>
      <c r="N249" s="143" t="s">
        <v>34</v>
      </c>
      <c r="O249" s="132">
        <v>0</v>
      </c>
      <c r="P249" s="132">
        <f>O249*H249</f>
        <v>0</v>
      </c>
      <c r="Q249" s="132">
        <v>1.9000000000000001E-4</v>
      </c>
      <c r="R249" s="132">
        <f>Q249*H249</f>
        <v>1.5428E-3</v>
      </c>
      <c r="S249" s="132">
        <v>0</v>
      </c>
      <c r="T249" s="133">
        <f>S249*H249</f>
        <v>0</v>
      </c>
      <c r="AR249" s="134" t="s">
        <v>447</v>
      </c>
      <c r="AT249" s="134" t="s">
        <v>165</v>
      </c>
      <c r="AU249" s="134" t="s">
        <v>120</v>
      </c>
      <c r="AY249" s="14" t="s">
        <v>114</v>
      </c>
      <c r="BE249" s="135">
        <f>IF(N249="základná",J249,0)</f>
        <v>0</v>
      </c>
      <c r="BF249" s="135">
        <f>IF(N249="znížená",J249,0)</f>
        <v>0</v>
      </c>
      <c r="BG249" s="135">
        <f>IF(N249="zákl. prenesená",J249,0)</f>
        <v>0</v>
      </c>
      <c r="BH249" s="135">
        <f>IF(N249="zníž. prenesená",J249,0)</f>
        <v>0</v>
      </c>
      <c r="BI249" s="135">
        <f>IF(N249="nulová",J249,0)</f>
        <v>0</v>
      </c>
      <c r="BJ249" s="14" t="s">
        <v>120</v>
      </c>
      <c r="BK249" s="136">
        <f>ROUND(I249*H249,3)</f>
        <v>0</v>
      </c>
      <c r="BL249" s="14" t="s">
        <v>447</v>
      </c>
      <c r="BM249" s="134" t="s">
        <v>448</v>
      </c>
    </row>
    <row r="250" spans="2:65" s="12" customFormat="1">
      <c r="B250" s="144"/>
      <c r="D250" s="145" t="s">
        <v>449</v>
      </c>
      <c r="F250" s="146" t="s">
        <v>450</v>
      </c>
      <c r="H250" s="147">
        <v>8.1199999999999992</v>
      </c>
      <c r="L250" s="144"/>
      <c r="M250" s="148"/>
      <c r="N250" s="149"/>
      <c r="O250" s="149"/>
      <c r="P250" s="149"/>
      <c r="Q250" s="149"/>
      <c r="R250" s="149"/>
      <c r="S250" s="149"/>
      <c r="T250" s="150"/>
      <c r="AT250" s="151" t="s">
        <v>449</v>
      </c>
      <c r="AU250" s="151" t="s">
        <v>120</v>
      </c>
      <c r="AV250" s="12" t="s">
        <v>120</v>
      </c>
      <c r="AW250" s="12" t="s">
        <v>3</v>
      </c>
      <c r="AX250" s="12" t="s">
        <v>76</v>
      </c>
      <c r="AY250" s="151" t="s">
        <v>114</v>
      </c>
    </row>
    <row r="251" spans="2:65" s="1" customFormat="1" ht="24" customHeight="1">
      <c r="B251" s="125"/>
      <c r="C251" s="126" t="s">
        <v>451</v>
      </c>
      <c r="D251" s="311" t="s">
        <v>452</v>
      </c>
      <c r="E251" s="312"/>
      <c r="F251" s="313"/>
      <c r="G251" s="128" t="s">
        <v>209</v>
      </c>
      <c r="H251" s="129">
        <v>2</v>
      </c>
      <c r="I251" s="129">
        <v>0</v>
      </c>
      <c r="J251" s="129">
        <f>ROUND(I251*H251,3)</f>
        <v>0</v>
      </c>
      <c r="K251" s="127" t="s">
        <v>134</v>
      </c>
      <c r="L251" s="26"/>
      <c r="M251" s="130" t="s">
        <v>1</v>
      </c>
      <c r="N251" s="131" t="s">
        <v>34</v>
      </c>
      <c r="O251" s="132">
        <v>0.40670000000000001</v>
      </c>
      <c r="P251" s="132">
        <f>O251*H251</f>
        <v>0.81340000000000001</v>
      </c>
      <c r="Q251" s="132">
        <v>0</v>
      </c>
      <c r="R251" s="132">
        <f>Q251*H251</f>
        <v>0</v>
      </c>
      <c r="S251" s="132">
        <v>0</v>
      </c>
      <c r="T251" s="133">
        <f>S251*H251</f>
        <v>0</v>
      </c>
      <c r="AR251" s="134" t="s">
        <v>268</v>
      </c>
      <c r="AT251" s="134" t="s">
        <v>116</v>
      </c>
      <c r="AU251" s="134" t="s">
        <v>120</v>
      </c>
      <c r="AY251" s="14" t="s">
        <v>114</v>
      </c>
      <c r="BE251" s="135">
        <f>IF(N251="základná",J251,0)</f>
        <v>0</v>
      </c>
      <c r="BF251" s="135">
        <f>IF(N251="znížená",J251,0)</f>
        <v>0</v>
      </c>
      <c r="BG251" s="135">
        <f>IF(N251="zákl. prenesená",J251,0)</f>
        <v>0</v>
      </c>
      <c r="BH251" s="135">
        <f>IF(N251="zníž. prenesená",J251,0)</f>
        <v>0</v>
      </c>
      <c r="BI251" s="135">
        <f>IF(N251="nulová",J251,0)</f>
        <v>0</v>
      </c>
      <c r="BJ251" s="14" t="s">
        <v>120</v>
      </c>
      <c r="BK251" s="136">
        <f>ROUND(I251*H251,3)</f>
        <v>0</v>
      </c>
      <c r="BL251" s="14" t="s">
        <v>268</v>
      </c>
      <c r="BM251" s="134" t="s">
        <v>453</v>
      </c>
    </row>
    <row r="252" spans="2:65" s="1" customFormat="1" ht="24" customHeight="1">
      <c r="B252" s="125"/>
      <c r="C252" s="137" t="s">
        <v>454</v>
      </c>
      <c r="D252" s="314" t="s">
        <v>541</v>
      </c>
      <c r="E252" s="315"/>
      <c r="F252" s="316"/>
      <c r="G252" s="139" t="s">
        <v>209</v>
      </c>
      <c r="H252" s="140">
        <v>2.0299999999999998</v>
      </c>
      <c r="I252" s="140">
        <v>0</v>
      </c>
      <c r="J252" s="140">
        <f>ROUND(I252*H252,3)</f>
        <v>0</v>
      </c>
      <c r="K252" s="138" t="s">
        <v>134</v>
      </c>
      <c r="L252" s="141"/>
      <c r="M252" s="142" t="s">
        <v>1</v>
      </c>
      <c r="N252" s="143" t="s">
        <v>34</v>
      </c>
      <c r="O252" s="132">
        <v>0</v>
      </c>
      <c r="P252" s="132">
        <f>O252*H252</f>
        <v>0</v>
      </c>
      <c r="Q252" s="132">
        <v>9.5E-4</v>
      </c>
      <c r="R252" s="132">
        <f>Q252*H252</f>
        <v>1.9284999999999999E-3</v>
      </c>
      <c r="S252" s="132">
        <v>0</v>
      </c>
      <c r="T252" s="133">
        <f>S252*H252</f>
        <v>0</v>
      </c>
      <c r="AR252" s="134" t="s">
        <v>447</v>
      </c>
      <c r="AT252" s="134" t="s">
        <v>165</v>
      </c>
      <c r="AU252" s="134" t="s">
        <v>120</v>
      </c>
      <c r="AY252" s="14" t="s">
        <v>114</v>
      </c>
      <c r="BE252" s="135">
        <f>IF(N252="základná",J252,0)</f>
        <v>0</v>
      </c>
      <c r="BF252" s="135">
        <f>IF(N252="znížená",J252,0)</f>
        <v>0</v>
      </c>
      <c r="BG252" s="135">
        <f>IF(N252="zákl. prenesená",J252,0)</f>
        <v>0</v>
      </c>
      <c r="BH252" s="135">
        <f>IF(N252="zníž. prenesená",J252,0)</f>
        <v>0</v>
      </c>
      <c r="BI252" s="135">
        <f>IF(N252="nulová",J252,0)</f>
        <v>0</v>
      </c>
      <c r="BJ252" s="14" t="s">
        <v>120</v>
      </c>
      <c r="BK252" s="136">
        <f>ROUND(I252*H252,3)</f>
        <v>0</v>
      </c>
      <c r="BL252" s="14" t="s">
        <v>447</v>
      </c>
      <c r="BM252" s="134" t="s">
        <v>455</v>
      </c>
    </row>
    <row r="253" spans="2:65" s="12" customFormat="1">
      <c r="B253" s="144"/>
      <c r="D253" s="145" t="s">
        <v>449</v>
      </c>
      <c r="F253" s="146" t="s">
        <v>456</v>
      </c>
      <c r="H253" s="147">
        <v>2.0299999999999998</v>
      </c>
      <c r="L253" s="144"/>
      <c r="M253" s="148"/>
      <c r="N253" s="149"/>
      <c r="O253" s="149"/>
      <c r="P253" s="149"/>
      <c r="Q253" s="149"/>
      <c r="R253" s="149"/>
      <c r="S253" s="149"/>
      <c r="T253" s="150"/>
      <c r="AT253" s="151" t="s">
        <v>449</v>
      </c>
      <c r="AU253" s="151" t="s">
        <v>120</v>
      </c>
      <c r="AV253" s="12" t="s">
        <v>120</v>
      </c>
      <c r="AW253" s="12" t="s">
        <v>3</v>
      </c>
      <c r="AX253" s="12" t="s">
        <v>76</v>
      </c>
      <c r="AY253" s="151" t="s">
        <v>114</v>
      </c>
    </row>
    <row r="254" spans="2:65" s="1" customFormat="1" ht="24" customHeight="1">
      <c r="B254" s="125"/>
      <c r="C254" s="126" t="s">
        <v>457</v>
      </c>
      <c r="D254" s="311" t="s">
        <v>458</v>
      </c>
      <c r="E254" s="312"/>
      <c r="F254" s="313"/>
      <c r="G254" s="128" t="s">
        <v>209</v>
      </c>
      <c r="H254" s="129">
        <v>1</v>
      </c>
      <c r="I254" s="129">
        <v>0</v>
      </c>
      <c r="J254" s="129">
        <f>ROUND(I254*H254,3)</f>
        <v>0</v>
      </c>
      <c r="K254" s="127" t="s">
        <v>134</v>
      </c>
      <c r="L254" s="26"/>
      <c r="M254" s="130" t="s">
        <v>1</v>
      </c>
      <c r="N254" s="131" t="s">
        <v>34</v>
      </c>
      <c r="O254" s="132">
        <v>0.68700000000000006</v>
      </c>
      <c r="P254" s="132">
        <f>O254*H254</f>
        <v>0.68700000000000006</v>
      </c>
      <c r="Q254" s="132">
        <v>8.0000000000000007E-5</v>
      </c>
      <c r="R254" s="132">
        <f>Q254*H254</f>
        <v>8.0000000000000007E-5</v>
      </c>
      <c r="S254" s="132">
        <v>0</v>
      </c>
      <c r="T254" s="133">
        <f>S254*H254</f>
        <v>0</v>
      </c>
      <c r="AR254" s="134" t="s">
        <v>268</v>
      </c>
      <c r="AT254" s="134" t="s">
        <v>116</v>
      </c>
      <c r="AU254" s="134" t="s">
        <v>120</v>
      </c>
      <c r="AY254" s="14" t="s">
        <v>114</v>
      </c>
      <c r="BE254" s="135">
        <f>IF(N254="základná",J254,0)</f>
        <v>0</v>
      </c>
      <c r="BF254" s="135">
        <f>IF(N254="znížená",J254,0)</f>
        <v>0</v>
      </c>
      <c r="BG254" s="135">
        <f>IF(N254="zákl. prenesená",J254,0)</f>
        <v>0</v>
      </c>
      <c r="BH254" s="135">
        <f>IF(N254="zníž. prenesená",J254,0)</f>
        <v>0</v>
      </c>
      <c r="BI254" s="135">
        <f>IF(N254="nulová",J254,0)</f>
        <v>0</v>
      </c>
      <c r="BJ254" s="14" t="s">
        <v>120</v>
      </c>
      <c r="BK254" s="136">
        <f>ROUND(I254*H254,3)</f>
        <v>0</v>
      </c>
      <c r="BL254" s="14" t="s">
        <v>268</v>
      </c>
      <c r="BM254" s="134" t="s">
        <v>459</v>
      </c>
    </row>
    <row r="255" spans="2:65" s="11" customFormat="1" ht="25.9" customHeight="1">
      <c r="B255" s="113"/>
      <c r="D255" s="114" t="s">
        <v>67</v>
      </c>
      <c r="E255" s="115" t="s">
        <v>460</v>
      </c>
      <c r="F255" s="115" t="s">
        <v>461</v>
      </c>
      <c r="J255" s="116">
        <f>BK255</f>
        <v>0</v>
      </c>
      <c r="L255" s="113"/>
      <c r="M255" s="117"/>
      <c r="N255" s="118"/>
      <c r="O255" s="118"/>
      <c r="P255" s="119">
        <f>SUM(P256:P258)</f>
        <v>29.680000000000003</v>
      </c>
      <c r="Q255" s="118"/>
      <c r="R255" s="119">
        <f>SUM(R256:R258)</f>
        <v>0</v>
      </c>
      <c r="S255" s="118"/>
      <c r="T255" s="120">
        <f>SUM(T256:T258)</f>
        <v>0</v>
      </c>
      <c r="AR255" s="114" t="s">
        <v>119</v>
      </c>
      <c r="AT255" s="121" t="s">
        <v>67</v>
      </c>
      <c r="AU255" s="121" t="s">
        <v>68</v>
      </c>
      <c r="AY255" s="114" t="s">
        <v>114</v>
      </c>
      <c r="BK255" s="122">
        <f>SUM(BK256:BK258)</f>
        <v>0</v>
      </c>
    </row>
    <row r="256" spans="2:65" s="1" customFormat="1" ht="36" customHeight="1">
      <c r="B256" s="125"/>
      <c r="C256" s="126" t="s">
        <v>462</v>
      </c>
      <c r="D256" s="311" t="s">
        <v>463</v>
      </c>
      <c r="E256" s="312"/>
      <c r="F256" s="313"/>
      <c r="G256" s="128" t="s">
        <v>464</v>
      </c>
      <c r="H256" s="129">
        <v>18</v>
      </c>
      <c r="I256" s="129">
        <v>0</v>
      </c>
      <c r="J256" s="129">
        <f>ROUND(I256*H256,3)</f>
        <v>0</v>
      </c>
      <c r="K256" s="127" t="s">
        <v>162</v>
      </c>
      <c r="L256" s="26"/>
      <c r="M256" s="130" t="s">
        <v>1</v>
      </c>
      <c r="N256" s="131" t="s">
        <v>34</v>
      </c>
      <c r="O256" s="132">
        <v>1.06</v>
      </c>
      <c r="P256" s="132">
        <f>O256*H256</f>
        <v>19.080000000000002</v>
      </c>
      <c r="Q256" s="132">
        <v>0</v>
      </c>
      <c r="R256" s="132">
        <f>Q256*H256</f>
        <v>0</v>
      </c>
      <c r="S256" s="132">
        <v>0</v>
      </c>
      <c r="T256" s="133">
        <f>S256*H256</f>
        <v>0</v>
      </c>
      <c r="AR256" s="134" t="s">
        <v>465</v>
      </c>
      <c r="AT256" s="134" t="s">
        <v>116</v>
      </c>
      <c r="AU256" s="134" t="s">
        <v>76</v>
      </c>
      <c r="AY256" s="14" t="s">
        <v>114</v>
      </c>
      <c r="BE256" s="135">
        <f>IF(N256="základná",J256,0)</f>
        <v>0</v>
      </c>
      <c r="BF256" s="135">
        <f>IF(N256="znížená",J256,0)</f>
        <v>0</v>
      </c>
      <c r="BG256" s="135">
        <f>IF(N256="zákl. prenesená",J256,0)</f>
        <v>0</v>
      </c>
      <c r="BH256" s="135">
        <f>IF(N256="zníž. prenesená",J256,0)</f>
        <v>0</v>
      </c>
      <c r="BI256" s="135">
        <f>IF(N256="nulová",J256,0)</f>
        <v>0</v>
      </c>
      <c r="BJ256" s="14" t="s">
        <v>120</v>
      </c>
      <c r="BK256" s="136">
        <f>ROUND(I256*H256,3)</f>
        <v>0</v>
      </c>
      <c r="BL256" s="14" t="s">
        <v>465</v>
      </c>
      <c r="BM256" s="134" t="s">
        <v>466</v>
      </c>
    </row>
    <row r="257" spans="2:65" s="1" customFormat="1" ht="36" customHeight="1">
      <c r="B257" s="125"/>
      <c r="C257" s="126" t="s">
        <v>467</v>
      </c>
      <c r="D257" s="311" t="s">
        <v>468</v>
      </c>
      <c r="E257" s="312"/>
      <c r="F257" s="313"/>
      <c r="G257" s="128" t="s">
        <v>464</v>
      </c>
      <c r="H257" s="129">
        <v>9</v>
      </c>
      <c r="I257" s="129">
        <v>0</v>
      </c>
      <c r="J257" s="129">
        <f>ROUND(I257*H257,3)</f>
        <v>0</v>
      </c>
      <c r="K257" s="127" t="s">
        <v>325</v>
      </c>
      <c r="L257" s="26"/>
      <c r="M257" s="130" t="s">
        <v>1</v>
      </c>
      <c r="N257" s="131" t="s">
        <v>34</v>
      </c>
      <c r="O257" s="132">
        <v>1.06</v>
      </c>
      <c r="P257" s="132">
        <f>O257*H257</f>
        <v>9.5400000000000009</v>
      </c>
      <c r="Q257" s="132">
        <v>0</v>
      </c>
      <c r="R257" s="132">
        <f>Q257*H257</f>
        <v>0</v>
      </c>
      <c r="S257" s="132">
        <v>0</v>
      </c>
      <c r="T257" s="133">
        <f>S257*H257</f>
        <v>0</v>
      </c>
      <c r="AR257" s="134" t="s">
        <v>465</v>
      </c>
      <c r="AT257" s="134" t="s">
        <v>116</v>
      </c>
      <c r="AU257" s="134" t="s">
        <v>76</v>
      </c>
      <c r="AY257" s="14" t="s">
        <v>114</v>
      </c>
      <c r="BE257" s="135">
        <f>IF(N257="základná",J257,0)</f>
        <v>0</v>
      </c>
      <c r="BF257" s="135">
        <f>IF(N257="znížená",J257,0)</f>
        <v>0</v>
      </c>
      <c r="BG257" s="135">
        <f>IF(N257="zákl. prenesená",J257,0)</f>
        <v>0</v>
      </c>
      <c r="BH257" s="135">
        <f>IF(N257="zníž. prenesená",J257,0)</f>
        <v>0</v>
      </c>
      <c r="BI257" s="135">
        <f>IF(N257="nulová",J257,0)</f>
        <v>0</v>
      </c>
      <c r="BJ257" s="14" t="s">
        <v>120</v>
      </c>
      <c r="BK257" s="136">
        <f>ROUND(I257*H257,3)</f>
        <v>0</v>
      </c>
      <c r="BL257" s="14" t="s">
        <v>465</v>
      </c>
      <c r="BM257" s="134" t="s">
        <v>469</v>
      </c>
    </row>
    <row r="258" spans="2:65" s="1" customFormat="1" ht="16.5" customHeight="1">
      <c r="B258" s="125"/>
      <c r="C258" s="126" t="s">
        <v>470</v>
      </c>
      <c r="D258" s="311" t="s">
        <v>471</v>
      </c>
      <c r="E258" s="312"/>
      <c r="F258" s="313"/>
      <c r="G258" s="128" t="s">
        <v>472</v>
      </c>
      <c r="H258" s="129">
        <v>1</v>
      </c>
      <c r="I258" s="129">
        <v>0</v>
      </c>
      <c r="J258" s="129">
        <f>ROUND(I258*H258,3)</f>
        <v>0</v>
      </c>
      <c r="K258" s="127" t="s">
        <v>325</v>
      </c>
      <c r="L258" s="26"/>
      <c r="M258" s="152" t="s">
        <v>1</v>
      </c>
      <c r="N258" s="153" t="s">
        <v>34</v>
      </c>
      <c r="O258" s="154">
        <v>1.06</v>
      </c>
      <c r="P258" s="154">
        <f>O258*H258</f>
        <v>1.06</v>
      </c>
      <c r="Q258" s="154">
        <v>0</v>
      </c>
      <c r="R258" s="154">
        <f>Q258*H258</f>
        <v>0</v>
      </c>
      <c r="S258" s="154">
        <v>0</v>
      </c>
      <c r="T258" s="155">
        <f>S258*H258</f>
        <v>0</v>
      </c>
      <c r="AR258" s="134" t="s">
        <v>465</v>
      </c>
      <c r="AT258" s="134" t="s">
        <v>116</v>
      </c>
      <c r="AU258" s="134" t="s">
        <v>76</v>
      </c>
      <c r="AY258" s="14" t="s">
        <v>114</v>
      </c>
      <c r="BE258" s="135">
        <f>IF(N258="základná",J258,0)</f>
        <v>0</v>
      </c>
      <c r="BF258" s="135">
        <f>IF(N258="znížená",J258,0)</f>
        <v>0</v>
      </c>
      <c r="BG258" s="135">
        <f>IF(N258="zákl. prenesená",J258,0)</f>
        <v>0</v>
      </c>
      <c r="BH258" s="135">
        <f>IF(N258="zníž. prenesená",J258,0)</f>
        <v>0</v>
      </c>
      <c r="BI258" s="135">
        <f>IF(N258="nulová",J258,0)</f>
        <v>0</v>
      </c>
      <c r="BJ258" s="14" t="s">
        <v>120</v>
      </c>
      <c r="BK258" s="136">
        <f>ROUND(I258*H258,3)</f>
        <v>0</v>
      </c>
      <c r="BL258" s="14" t="s">
        <v>465</v>
      </c>
      <c r="BM258" s="134" t="s">
        <v>473</v>
      </c>
    </row>
    <row r="259" spans="2:65" s="1" customFormat="1" ht="6.95" customHeight="1">
      <c r="B259" s="38"/>
      <c r="C259" s="39"/>
      <c r="D259" s="39"/>
      <c r="E259" s="39"/>
      <c r="F259" s="39"/>
      <c r="G259" s="39"/>
      <c r="H259" s="39"/>
      <c r="I259" s="39"/>
      <c r="J259" s="39"/>
      <c r="K259" s="39"/>
      <c r="L259" s="26"/>
    </row>
  </sheetData>
  <mergeCells count="119">
    <mergeCell ref="L2:V2"/>
    <mergeCell ref="E7:H7"/>
    <mergeCell ref="E9:H9"/>
    <mergeCell ref="E18:H18"/>
    <mergeCell ref="E27:H27"/>
    <mergeCell ref="E85:H85"/>
    <mergeCell ref="D256:F256"/>
    <mergeCell ref="D257:F257"/>
    <mergeCell ref="D258:F258"/>
    <mergeCell ref="D254:F254"/>
    <mergeCell ref="D251:F251"/>
    <mergeCell ref="D252:F252"/>
    <mergeCell ref="E87:H87"/>
    <mergeCell ref="E121:H121"/>
    <mergeCell ref="E123:H123"/>
    <mergeCell ref="D186:F186"/>
    <mergeCell ref="D187:F187"/>
    <mergeCell ref="D188:F188"/>
    <mergeCell ref="D189:F189"/>
    <mergeCell ref="D190:F190"/>
    <mergeCell ref="D248:F248"/>
    <mergeCell ref="D249:F249"/>
    <mergeCell ref="D245:F245"/>
    <mergeCell ref="D232:F232"/>
    <mergeCell ref="D233:F233"/>
    <mergeCell ref="D234:F234"/>
    <mergeCell ref="D235:F235"/>
    <mergeCell ref="D236:F236"/>
    <mergeCell ref="D237:F237"/>
    <mergeCell ref="D238:F238"/>
    <mergeCell ref="D239:F239"/>
    <mergeCell ref="D240:F240"/>
    <mergeCell ref="D241:F241"/>
    <mergeCell ref="D242:F242"/>
    <mergeCell ref="D243:F243"/>
    <mergeCell ref="D196:F196"/>
    <mergeCell ref="D197:F197"/>
    <mergeCell ref="D198:F198"/>
    <mergeCell ref="D199:F199"/>
    <mergeCell ref="D200:F200"/>
    <mergeCell ref="D191:F191"/>
    <mergeCell ref="D192:F192"/>
    <mergeCell ref="D193:F193"/>
    <mergeCell ref="D194:F194"/>
    <mergeCell ref="D195:F195"/>
    <mergeCell ref="D206:F206"/>
    <mergeCell ref="D207:F207"/>
    <mergeCell ref="D208:F208"/>
    <mergeCell ref="D209:F209"/>
    <mergeCell ref="D210:F210"/>
    <mergeCell ref="D201:F201"/>
    <mergeCell ref="D202:F202"/>
    <mergeCell ref="D203:F203"/>
    <mergeCell ref="D204:F204"/>
    <mergeCell ref="D205:F205"/>
    <mergeCell ref="D216:F216"/>
    <mergeCell ref="D217:F217"/>
    <mergeCell ref="D218:F218"/>
    <mergeCell ref="D219:F219"/>
    <mergeCell ref="D220:F220"/>
    <mergeCell ref="D211:F211"/>
    <mergeCell ref="D212:F212"/>
    <mergeCell ref="D213:F213"/>
    <mergeCell ref="D214:F214"/>
    <mergeCell ref="D215:F215"/>
    <mergeCell ref="D226:F226"/>
    <mergeCell ref="D227:F227"/>
    <mergeCell ref="D228:F228"/>
    <mergeCell ref="D229:F229"/>
    <mergeCell ref="D230:F230"/>
    <mergeCell ref="D221:F221"/>
    <mergeCell ref="D222:F222"/>
    <mergeCell ref="D223:F223"/>
    <mergeCell ref="D224:F224"/>
    <mergeCell ref="D225:F225"/>
    <mergeCell ref="D183:F183"/>
    <mergeCell ref="D173:F173"/>
    <mergeCell ref="D174:F174"/>
    <mergeCell ref="D175:F175"/>
    <mergeCell ref="D176:F176"/>
    <mergeCell ref="D177:F177"/>
    <mergeCell ref="D178:F178"/>
    <mergeCell ref="D179:F179"/>
    <mergeCell ref="D180:F180"/>
    <mergeCell ref="D181:F181"/>
    <mergeCell ref="D168:F168"/>
    <mergeCell ref="D169:F169"/>
    <mergeCell ref="D170:F170"/>
    <mergeCell ref="D171:F171"/>
    <mergeCell ref="D157:F157"/>
    <mergeCell ref="D158:F158"/>
    <mergeCell ref="D159:F159"/>
    <mergeCell ref="D160:F160"/>
    <mergeCell ref="D161:F161"/>
    <mergeCell ref="D163:F163"/>
    <mergeCell ref="D164:F164"/>
    <mergeCell ref="D165:F165"/>
    <mergeCell ref="D166:F166"/>
    <mergeCell ref="D167:F167"/>
    <mergeCell ref="D146:F146"/>
    <mergeCell ref="D147:F147"/>
    <mergeCell ref="D148:F148"/>
    <mergeCell ref="D149:F149"/>
    <mergeCell ref="D153:F153"/>
    <mergeCell ref="D154:F154"/>
    <mergeCell ref="D155:F155"/>
    <mergeCell ref="D151:F151"/>
    <mergeCell ref="D134:F134"/>
    <mergeCell ref="D135:F135"/>
    <mergeCell ref="D136:F136"/>
    <mergeCell ref="D137:F137"/>
    <mergeCell ref="D138:F138"/>
    <mergeCell ref="D139:F139"/>
    <mergeCell ref="D140:F140"/>
    <mergeCell ref="D141:F141"/>
    <mergeCell ref="D142:F142"/>
    <mergeCell ref="D143:F143"/>
    <mergeCell ref="D144:F144"/>
    <mergeCell ref="D145:F14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44"/>
  <sheetViews>
    <sheetView showGridLines="0" workbookViewId="0">
      <pane ySplit="1" topLeftCell="A2" activePane="bottomLeft" state="frozen"/>
      <selection pane="bottomLeft" activeCell="O9" sqref="O9:P9"/>
    </sheetView>
  </sheetViews>
  <sheetFormatPr defaultColWidth="9.1640625" defaultRowHeight="13.5"/>
  <cols>
    <col min="1" max="1" width="8.33203125" style="163" customWidth="1"/>
    <col min="2" max="2" width="1.6640625" style="163" customWidth="1"/>
    <col min="3" max="3" width="4.1640625" style="163" customWidth="1"/>
    <col min="4" max="4" width="4.33203125" style="163" customWidth="1"/>
    <col min="5" max="5" width="17.1640625" style="163" customWidth="1"/>
    <col min="6" max="7" width="11.1640625" style="163" customWidth="1"/>
    <col min="8" max="8" width="12.5" style="163" customWidth="1"/>
    <col min="9" max="9" width="7" style="163" customWidth="1"/>
    <col min="10" max="10" width="5.1640625" style="163" customWidth="1"/>
    <col min="11" max="11" width="11.5" style="163" customWidth="1"/>
    <col min="12" max="12" width="12" style="163" customWidth="1"/>
    <col min="13" max="14" width="6" style="163" customWidth="1"/>
    <col min="15" max="15" width="2" style="163" customWidth="1"/>
    <col min="16" max="16" width="12.5" style="163" customWidth="1"/>
    <col min="17" max="17" width="4.1640625" style="163" customWidth="1"/>
    <col min="18" max="18" width="1.6640625" style="163" customWidth="1"/>
    <col min="19" max="19" width="8.1640625" style="163" customWidth="1"/>
    <col min="20" max="20" width="29.6640625" style="163" hidden="1" customWidth="1"/>
    <col min="21" max="21" width="16.33203125" style="163" hidden="1" customWidth="1"/>
    <col min="22" max="22" width="12.33203125" style="163" hidden="1" customWidth="1"/>
    <col min="23" max="23" width="16.33203125" style="163" hidden="1" customWidth="1"/>
    <col min="24" max="24" width="12.1640625" style="163" hidden="1" customWidth="1"/>
    <col min="25" max="25" width="15" style="163" hidden="1" customWidth="1"/>
    <col min="26" max="26" width="11" style="163" hidden="1" customWidth="1"/>
    <col min="27" max="27" width="15" style="163" hidden="1" customWidth="1"/>
    <col min="28" max="28" width="16.33203125" style="163" hidden="1" customWidth="1"/>
    <col min="29" max="29" width="11" style="163" customWidth="1"/>
    <col min="30" max="30" width="15" style="163" customWidth="1"/>
    <col min="31" max="31" width="16.33203125" style="163" customWidth="1"/>
    <col min="32" max="16384" width="9.1640625" style="163"/>
  </cols>
  <sheetData>
    <row r="1" spans="1:66" ht="21.75" customHeight="1">
      <c r="A1" s="264"/>
      <c r="B1" s="266"/>
      <c r="C1" s="266"/>
      <c r="D1" s="267" t="s">
        <v>530</v>
      </c>
      <c r="E1" s="266"/>
      <c r="F1" s="265" t="s">
        <v>529</v>
      </c>
      <c r="G1" s="265"/>
      <c r="H1" s="348" t="s">
        <v>528</v>
      </c>
      <c r="I1" s="348"/>
      <c r="J1" s="348"/>
      <c r="K1" s="348"/>
      <c r="L1" s="265" t="s">
        <v>527</v>
      </c>
      <c r="M1" s="266"/>
      <c r="N1" s="266"/>
      <c r="O1" s="267" t="s">
        <v>526</v>
      </c>
      <c r="P1" s="266"/>
      <c r="Q1" s="266"/>
      <c r="R1" s="266"/>
      <c r="S1" s="265" t="s">
        <v>525</v>
      </c>
      <c r="T1" s="265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64"/>
      <c r="AW1" s="264"/>
      <c r="AX1" s="264"/>
      <c r="AY1" s="264"/>
      <c r="AZ1" s="264"/>
      <c r="BA1" s="264"/>
      <c r="BB1" s="264"/>
      <c r="BC1" s="264"/>
      <c r="BD1" s="264"/>
      <c r="BE1" s="264"/>
      <c r="BF1" s="264"/>
      <c r="BG1" s="264"/>
      <c r="BH1" s="264"/>
      <c r="BI1" s="264"/>
      <c r="BJ1" s="264"/>
      <c r="BK1" s="264"/>
      <c r="BL1" s="264"/>
      <c r="BM1" s="264"/>
      <c r="BN1" s="264"/>
    </row>
    <row r="2" spans="1:66" ht="36.950000000000003" customHeight="1">
      <c r="C2" s="381" t="s">
        <v>524</v>
      </c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S2" s="349" t="s">
        <v>5</v>
      </c>
      <c r="T2" s="350"/>
      <c r="U2" s="350"/>
      <c r="V2" s="350"/>
      <c r="W2" s="350"/>
      <c r="X2" s="350"/>
      <c r="Y2" s="350"/>
      <c r="Z2" s="350"/>
      <c r="AA2" s="350"/>
      <c r="AB2" s="350"/>
      <c r="AC2" s="350"/>
      <c r="AT2" s="190" t="s">
        <v>523</v>
      </c>
    </row>
    <row r="3" spans="1:66" ht="6.95" customHeight="1">
      <c r="B3" s="263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1"/>
      <c r="AT3" s="190" t="s">
        <v>68</v>
      </c>
    </row>
    <row r="4" spans="1:66" ht="36.950000000000003" customHeight="1">
      <c r="B4" s="246"/>
      <c r="C4" s="367" t="s">
        <v>78</v>
      </c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243"/>
      <c r="T4" s="260" t="s">
        <v>9</v>
      </c>
      <c r="AT4" s="190" t="s">
        <v>3</v>
      </c>
    </row>
    <row r="5" spans="1:66" ht="6.95" customHeight="1">
      <c r="B5" s="246"/>
      <c r="R5" s="243"/>
    </row>
    <row r="6" spans="1:66" ht="25.35" customHeight="1">
      <c r="B6" s="246"/>
      <c r="D6" s="222" t="s">
        <v>12</v>
      </c>
      <c r="F6" s="368" t="str">
        <f>'[1]Rekapitulácia stavby'!K6</f>
        <v>Komplexná rekonštrukcia stravovacej prevádzky, kuchyne a práčovne vrátane strechy, Nemocnica s poliklinikou Myjava</v>
      </c>
      <c r="G6" s="350"/>
      <c r="H6" s="350"/>
      <c r="I6" s="350"/>
      <c r="J6" s="350"/>
      <c r="K6" s="350"/>
      <c r="L6" s="350"/>
      <c r="M6" s="350"/>
      <c r="N6" s="350"/>
      <c r="O6" s="350"/>
      <c r="P6" s="350"/>
      <c r="R6" s="243"/>
    </row>
    <row r="7" spans="1:66" s="164" customFormat="1" ht="32.85" customHeight="1">
      <c r="B7" s="213"/>
      <c r="D7" s="259" t="s">
        <v>79</v>
      </c>
      <c r="F7" s="382" t="s">
        <v>522</v>
      </c>
      <c r="G7" s="359"/>
      <c r="H7" s="359"/>
      <c r="I7" s="359"/>
      <c r="J7" s="359"/>
      <c r="K7" s="359"/>
      <c r="L7" s="359"/>
      <c r="M7" s="359"/>
      <c r="N7" s="359"/>
      <c r="O7" s="359"/>
      <c r="P7" s="359"/>
      <c r="R7" s="211"/>
    </row>
    <row r="8" spans="1:66" s="164" customFormat="1" ht="14.45" customHeight="1">
      <c r="B8" s="213"/>
      <c r="D8" s="222" t="s">
        <v>14</v>
      </c>
      <c r="F8" s="223" t="s">
        <v>1</v>
      </c>
      <c r="M8" s="222" t="s">
        <v>15</v>
      </c>
      <c r="O8" s="223" t="s">
        <v>1</v>
      </c>
      <c r="R8" s="211"/>
    </row>
    <row r="9" spans="1:66" s="164" customFormat="1" ht="14.45" customHeight="1">
      <c r="B9" s="213"/>
      <c r="D9" s="222" t="s">
        <v>16</v>
      </c>
      <c r="F9" s="223" t="s">
        <v>521</v>
      </c>
      <c r="M9" s="222" t="s">
        <v>17</v>
      </c>
      <c r="O9" s="358"/>
      <c r="P9" s="359"/>
      <c r="R9" s="211"/>
    </row>
    <row r="10" spans="1:66" s="164" customFormat="1" ht="10.9" customHeight="1">
      <c r="B10" s="213"/>
      <c r="R10" s="211"/>
    </row>
    <row r="11" spans="1:66" s="164" customFormat="1" ht="14.45" customHeight="1">
      <c r="B11" s="213"/>
      <c r="D11" s="222" t="s">
        <v>18</v>
      </c>
      <c r="M11" s="222" t="s">
        <v>19</v>
      </c>
      <c r="O11" s="360" t="str">
        <f>IF('[1]Rekapitulácia stavby'!AN10="","",'[1]Rekapitulácia stavby'!AN10)</f>
        <v/>
      </c>
      <c r="P11" s="359"/>
      <c r="R11" s="211"/>
    </row>
    <row r="12" spans="1:66" s="164" customFormat="1" ht="18" customHeight="1">
      <c r="B12" s="213"/>
      <c r="E12" s="223" t="str">
        <f>IF('[1]Rekapitulácia stavby'!E11="","",'[1]Rekapitulácia stavby'!E11)</f>
        <v/>
      </c>
      <c r="M12" s="222" t="s">
        <v>519</v>
      </c>
      <c r="O12" s="360" t="str">
        <f>IF('[1]Rekapitulácia stavby'!AN11="","",'[1]Rekapitulácia stavby'!AN11)</f>
        <v/>
      </c>
      <c r="P12" s="359"/>
      <c r="R12" s="211"/>
    </row>
    <row r="13" spans="1:66" s="164" customFormat="1" ht="6.95" customHeight="1">
      <c r="B13" s="213"/>
      <c r="R13" s="211"/>
    </row>
    <row r="14" spans="1:66" s="164" customFormat="1" ht="14.45" customHeight="1">
      <c r="B14" s="213"/>
      <c r="D14" s="222" t="s">
        <v>22</v>
      </c>
      <c r="M14" s="222" t="s">
        <v>19</v>
      </c>
      <c r="O14" s="360" t="str">
        <f>IF('[1]Rekapitulácia stavby'!AN13="","",'[1]Rekapitulácia stavby'!AN13)</f>
        <v/>
      </c>
      <c r="P14" s="359"/>
      <c r="R14" s="211"/>
    </row>
    <row r="15" spans="1:66" s="164" customFormat="1" ht="18" customHeight="1">
      <c r="B15" s="213"/>
      <c r="E15" s="223" t="str">
        <f>IF('[1]Rekapitulácia stavby'!E14="","",'[1]Rekapitulácia stavby'!E14)</f>
        <v/>
      </c>
      <c r="M15" s="222" t="s">
        <v>519</v>
      </c>
      <c r="O15" s="360" t="str">
        <f>IF('[1]Rekapitulácia stavby'!AN14="","",'[1]Rekapitulácia stavby'!AN14)</f>
        <v/>
      </c>
      <c r="P15" s="359"/>
      <c r="R15" s="211"/>
    </row>
    <row r="16" spans="1:66" s="164" customFormat="1" ht="6.95" customHeight="1">
      <c r="B16" s="213"/>
      <c r="R16" s="211"/>
    </row>
    <row r="17" spans="2:18" s="164" customFormat="1" ht="14.45" customHeight="1">
      <c r="B17" s="213"/>
      <c r="D17" s="222" t="s">
        <v>23</v>
      </c>
      <c r="M17" s="222" t="s">
        <v>19</v>
      </c>
      <c r="O17" s="360" t="str">
        <f>IF('[1]Rekapitulácia stavby'!AN16="","",'[1]Rekapitulácia stavby'!AN16)</f>
        <v/>
      </c>
      <c r="P17" s="359"/>
      <c r="R17" s="211"/>
    </row>
    <row r="18" spans="2:18" s="164" customFormat="1" ht="18" customHeight="1">
      <c r="B18" s="213"/>
      <c r="E18" s="223" t="str">
        <f>IF('[1]Rekapitulácia stavby'!E17="","",'[1]Rekapitulácia stavby'!E17)</f>
        <v/>
      </c>
      <c r="M18" s="222" t="s">
        <v>519</v>
      </c>
      <c r="O18" s="360" t="str">
        <f>IF('[1]Rekapitulácia stavby'!AN17="","",'[1]Rekapitulácia stavby'!AN17)</f>
        <v/>
      </c>
      <c r="P18" s="359"/>
      <c r="R18" s="211"/>
    </row>
    <row r="19" spans="2:18" s="164" customFormat="1" ht="6.95" customHeight="1">
      <c r="B19" s="213"/>
      <c r="R19" s="211"/>
    </row>
    <row r="20" spans="2:18" s="164" customFormat="1" ht="14.45" customHeight="1">
      <c r="B20" s="213"/>
      <c r="D20" s="222" t="s">
        <v>26</v>
      </c>
      <c r="M20" s="222" t="s">
        <v>19</v>
      </c>
      <c r="O20" s="360" t="s">
        <v>1</v>
      </c>
      <c r="P20" s="359"/>
      <c r="R20" s="211"/>
    </row>
    <row r="21" spans="2:18" s="164" customFormat="1" ht="18" customHeight="1">
      <c r="B21" s="213"/>
      <c r="E21" s="223" t="s">
        <v>520</v>
      </c>
      <c r="M21" s="222" t="s">
        <v>519</v>
      </c>
      <c r="O21" s="360" t="s">
        <v>1</v>
      </c>
      <c r="P21" s="359"/>
      <c r="R21" s="211"/>
    </row>
    <row r="22" spans="2:18" s="164" customFormat="1" ht="6.95" customHeight="1">
      <c r="B22" s="213"/>
      <c r="R22" s="211"/>
    </row>
    <row r="23" spans="2:18" s="164" customFormat="1" ht="14.45" customHeight="1">
      <c r="B23" s="213"/>
      <c r="D23" s="222" t="s">
        <v>27</v>
      </c>
      <c r="R23" s="211"/>
    </row>
    <row r="24" spans="2:18" s="164" customFormat="1" ht="22.5" customHeight="1">
      <c r="B24" s="213"/>
      <c r="E24" s="375" t="s">
        <v>1</v>
      </c>
      <c r="F24" s="359"/>
      <c r="G24" s="359"/>
      <c r="H24" s="359"/>
      <c r="I24" s="359"/>
      <c r="J24" s="359"/>
      <c r="K24" s="359"/>
      <c r="L24" s="359"/>
      <c r="R24" s="211"/>
    </row>
    <row r="25" spans="2:18" s="164" customFormat="1" ht="6.95" customHeight="1">
      <c r="B25" s="213"/>
      <c r="R25" s="211"/>
    </row>
    <row r="26" spans="2:18" s="164" customFormat="1" ht="6.95" customHeight="1">
      <c r="B26" s="213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R26" s="211"/>
    </row>
    <row r="27" spans="2:18" s="164" customFormat="1" ht="14.45" customHeight="1">
      <c r="B27" s="213"/>
      <c r="D27" s="258" t="s">
        <v>83</v>
      </c>
      <c r="M27" s="376">
        <f>N88</f>
        <v>0</v>
      </c>
      <c r="N27" s="359"/>
      <c r="O27" s="359"/>
      <c r="P27" s="359"/>
      <c r="R27" s="211"/>
    </row>
    <row r="28" spans="2:18" s="164" customFormat="1" ht="14.45" customHeight="1">
      <c r="B28" s="213"/>
      <c r="D28" s="257"/>
      <c r="M28" s="376"/>
      <c r="N28" s="359"/>
      <c r="O28" s="359"/>
      <c r="P28" s="359"/>
      <c r="R28" s="211"/>
    </row>
    <row r="29" spans="2:18" s="164" customFormat="1" ht="6.95" customHeight="1">
      <c r="B29" s="213"/>
      <c r="R29" s="211"/>
    </row>
    <row r="30" spans="2:18" s="164" customFormat="1" ht="25.35" customHeight="1">
      <c r="B30" s="213"/>
      <c r="D30" s="256" t="s">
        <v>28</v>
      </c>
      <c r="M30" s="377">
        <f>ROUND(M27+M28,2)</f>
        <v>0</v>
      </c>
      <c r="N30" s="359"/>
      <c r="O30" s="359"/>
      <c r="P30" s="359"/>
      <c r="R30" s="211"/>
    </row>
    <row r="31" spans="2:18" s="164" customFormat="1" ht="6.95" customHeight="1">
      <c r="B31" s="213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8"/>
      <c r="R31" s="211"/>
    </row>
    <row r="32" spans="2:18" s="164" customFormat="1" ht="14.45" customHeight="1">
      <c r="B32" s="213"/>
      <c r="D32" s="255" t="s">
        <v>32</v>
      </c>
      <c r="E32" s="255" t="s">
        <v>33</v>
      </c>
      <c r="F32" s="254">
        <v>0.2</v>
      </c>
      <c r="G32" s="253" t="s">
        <v>518</v>
      </c>
      <c r="H32" s="365">
        <f>N88</f>
        <v>0</v>
      </c>
      <c r="I32" s="359"/>
      <c r="J32" s="359"/>
      <c r="M32" s="365">
        <f>N88*0.2</f>
        <v>0</v>
      </c>
      <c r="N32" s="359"/>
      <c r="O32" s="359"/>
      <c r="P32" s="359"/>
      <c r="R32" s="211"/>
    </row>
    <row r="33" spans="2:18" s="164" customFormat="1" ht="14.45" customHeight="1">
      <c r="B33" s="213"/>
      <c r="E33" s="255"/>
      <c r="F33" s="254"/>
      <c r="G33" s="253"/>
      <c r="H33" s="365"/>
      <c r="I33" s="359"/>
      <c r="J33" s="359"/>
      <c r="M33" s="365"/>
      <c r="N33" s="359"/>
      <c r="O33" s="359"/>
      <c r="P33" s="359"/>
      <c r="R33" s="211"/>
    </row>
    <row r="34" spans="2:18" s="164" customFormat="1" ht="14.45" hidden="1" customHeight="1">
      <c r="B34" s="213"/>
      <c r="E34" s="255" t="s">
        <v>35</v>
      </c>
      <c r="F34" s="254">
        <v>0.2</v>
      </c>
      <c r="G34" s="253" t="s">
        <v>518</v>
      </c>
      <c r="H34" s="365">
        <f>ROUND((SUM(BG99:BG99)+SUM(BG117:BG134)), 2)</f>
        <v>0</v>
      </c>
      <c r="I34" s="359"/>
      <c r="J34" s="359"/>
      <c r="M34" s="365">
        <v>0</v>
      </c>
      <c r="N34" s="359"/>
      <c r="O34" s="359"/>
      <c r="P34" s="359"/>
      <c r="R34" s="211"/>
    </row>
    <row r="35" spans="2:18" s="164" customFormat="1" ht="14.45" hidden="1" customHeight="1">
      <c r="B35" s="213"/>
      <c r="E35" s="255" t="s">
        <v>36</v>
      </c>
      <c r="F35" s="254">
        <v>0.2</v>
      </c>
      <c r="G35" s="253" t="s">
        <v>518</v>
      </c>
      <c r="H35" s="365">
        <f>ROUND((SUM(BH99:BH99)+SUM(BH117:BH134)), 2)</f>
        <v>0</v>
      </c>
      <c r="I35" s="359"/>
      <c r="J35" s="359"/>
      <c r="M35" s="365">
        <v>0</v>
      </c>
      <c r="N35" s="359"/>
      <c r="O35" s="359"/>
      <c r="P35" s="359"/>
      <c r="R35" s="211"/>
    </row>
    <row r="36" spans="2:18" s="164" customFormat="1" ht="14.45" hidden="1" customHeight="1">
      <c r="B36" s="213"/>
      <c r="E36" s="255" t="s">
        <v>37</v>
      </c>
      <c r="F36" s="254">
        <v>0</v>
      </c>
      <c r="G36" s="253" t="s">
        <v>518</v>
      </c>
      <c r="H36" s="365">
        <f>ROUND((SUM(BI99:BI99)+SUM(BI117:BI134)), 2)</f>
        <v>0</v>
      </c>
      <c r="I36" s="359"/>
      <c r="J36" s="359"/>
      <c r="M36" s="365">
        <v>0</v>
      </c>
      <c r="N36" s="359"/>
      <c r="O36" s="359"/>
      <c r="P36" s="359"/>
      <c r="R36" s="211"/>
    </row>
    <row r="37" spans="2:18" s="164" customFormat="1" ht="6.95" customHeight="1">
      <c r="B37" s="213"/>
      <c r="R37" s="211"/>
    </row>
    <row r="38" spans="2:18" s="164" customFormat="1" ht="25.35" customHeight="1">
      <c r="B38" s="213"/>
      <c r="C38" s="228"/>
      <c r="D38" s="252" t="s">
        <v>38</v>
      </c>
      <c r="E38" s="249"/>
      <c r="F38" s="249"/>
      <c r="G38" s="251" t="s">
        <v>39</v>
      </c>
      <c r="H38" s="250" t="s">
        <v>40</v>
      </c>
      <c r="I38" s="249"/>
      <c r="J38" s="249"/>
      <c r="K38" s="249"/>
      <c r="L38" s="378">
        <f>N88*1.2</f>
        <v>0</v>
      </c>
      <c r="M38" s="379"/>
      <c r="N38" s="379"/>
      <c r="O38" s="379"/>
      <c r="P38" s="380"/>
      <c r="Q38" s="228"/>
      <c r="R38" s="211"/>
    </row>
    <row r="39" spans="2:18" s="164" customFormat="1" ht="14.45" customHeight="1">
      <c r="B39" s="213"/>
      <c r="R39" s="211"/>
    </row>
    <row r="40" spans="2:18" s="164" customFormat="1" ht="14.45" customHeight="1">
      <c r="B40" s="213"/>
      <c r="R40" s="211"/>
    </row>
    <row r="41" spans="2:18">
      <c r="B41" s="246"/>
      <c r="R41" s="243"/>
    </row>
    <row r="42" spans="2:18">
      <c r="B42" s="246"/>
      <c r="R42" s="243"/>
    </row>
    <row r="43" spans="2:18">
      <c r="B43" s="246"/>
      <c r="R43" s="243"/>
    </row>
    <row r="44" spans="2:18">
      <c r="B44" s="246"/>
      <c r="R44" s="243"/>
    </row>
    <row r="45" spans="2:18">
      <c r="B45" s="246"/>
      <c r="R45" s="243"/>
    </row>
    <row r="46" spans="2:18">
      <c r="B46" s="246"/>
      <c r="R46" s="243"/>
    </row>
    <row r="47" spans="2:18">
      <c r="B47" s="246"/>
      <c r="R47" s="243"/>
    </row>
    <row r="48" spans="2:18">
      <c r="B48" s="246"/>
      <c r="R48" s="243"/>
    </row>
    <row r="49" spans="2:18">
      <c r="B49" s="246"/>
      <c r="R49" s="243"/>
    </row>
    <row r="50" spans="2:18" s="164" customFormat="1" ht="15">
      <c r="B50" s="213"/>
      <c r="D50" s="248" t="s">
        <v>41</v>
      </c>
      <c r="E50" s="208"/>
      <c r="F50" s="208"/>
      <c r="G50" s="208"/>
      <c r="H50" s="247"/>
      <c r="J50" s="248" t="s">
        <v>42</v>
      </c>
      <c r="K50" s="208"/>
      <c r="L50" s="208"/>
      <c r="M50" s="208"/>
      <c r="N50" s="208"/>
      <c r="O50" s="208"/>
      <c r="P50" s="247"/>
      <c r="R50" s="211"/>
    </row>
    <row r="51" spans="2:18">
      <c r="B51" s="246"/>
      <c r="D51" s="245"/>
      <c r="H51" s="244"/>
      <c r="J51" s="245"/>
      <c r="P51" s="244"/>
      <c r="R51" s="243"/>
    </row>
    <row r="52" spans="2:18">
      <c r="B52" s="246"/>
      <c r="D52" s="245"/>
      <c r="H52" s="244"/>
      <c r="J52" s="245"/>
      <c r="P52" s="244"/>
      <c r="R52" s="243"/>
    </row>
    <row r="53" spans="2:18">
      <c r="B53" s="246"/>
      <c r="D53" s="245"/>
      <c r="H53" s="244"/>
      <c r="J53" s="245"/>
      <c r="P53" s="244"/>
      <c r="R53" s="243"/>
    </row>
    <row r="54" spans="2:18">
      <c r="B54" s="246"/>
      <c r="D54" s="245"/>
      <c r="H54" s="244"/>
      <c r="J54" s="245"/>
      <c r="P54" s="244"/>
      <c r="R54" s="243"/>
    </row>
    <row r="55" spans="2:18">
      <c r="B55" s="246"/>
      <c r="D55" s="245"/>
      <c r="H55" s="244"/>
      <c r="J55" s="245"/>
      <c r="P55" s="244"/>
      <c r="R55" s="243"/>
    </row>
    <row r="56" spans="2:18">
      <c r="B56" s="246"/>
      <c r="D56" s="245"/>
      <c r="H56" s="244"/>
      <c r="J56" s="245"/>
      <c r="P56" s="244"/>
      <c r="R56" s="243"/>
    </row>
    <row r="57" spans="2:18">
      <c r="B57" s="246"/>
      <c r="D57" s="245"/>
      <c r="H57" s="244"/>
      <c r="J57" s="245"/>
      <c r="P57" s="244"/>
      <c r="R57" s="243"/>
    </row>
    <row r="58" spans="2:18">
      <c r="B58" s="246"/>
      <c r="D58" s="245"/>
      <c r="H58" s="244"/>
      <c r="J58" s="245"/>
      <c r="P58" s="244"/>
      <c r="R58" s="243"/>
    </row>
    <row r="59" spans="2:18" s="164" customFormat="1" ht="15">
      <c r="B59" s="213"/>
      <c r="D59" s="242" t="s">
        <v>43</v>
      </c>
      <c r="E59" s="240"/>
      <c r="F59" s="240"/>
      <c r="G59" s="241" t="s">
        <v>44</v>
      </c>
      <c r="H59" s="239"/>
      <c r="J59" s="242" t="s">
        <v>43</v>
      </c>
      <c r="K59" s="240"/>
      <c r="L59" s="240"/>
      <c r="M59" s="240"/>
      <c r="N59" s="241" t="s">
        <v>44</v>
      </c>
      <c r="O59" s="240"/>
      <c r="P59" s="239"/>
      <c r="R59" s="211"/>
    </row>
    <row r="60" spans="2:18">
      <c r="B60" s="246"/>
      <c r="R60" s="243"/>
    </row>
    <row r="61" spans="2:18" s="164" customFormat="1" ht="15">
      <c r="B61" s="213"/>
      <c r="D61" s="248" t="s">
        <v>45</v>
      </c>
      <c r="E61" s="208"/>
      <c r="F61" s="208"/>
      <c r="G61" s="208"/>
      <c r="H61" s="247"/>
      <c r="J61" s="248" t="s">
        <v>46</v>
      </c>
      <c r="K61" s="208"/>
      <c r="L61" s="208"/>
      <c r="M61" s="208"/>
      <c r="N61" s="208"/>
      <c r="O61" s="208"/>
      <c r="P61" s="247"/>
      <c r="R61" s="211"/>
    </row>
    <row r="62" spans="2:18">
      <c r="B62" s="246"/>
      <c r="D62" s="245"/>
      <c r="H62" s="244"/>
      <c r="J62" s="245"/>
      <c r="P62" s="244"/>
      <c r="R62" s="243"/>
    </row>
    <row r="63" spans="2:18">
      <c r="B63" s="246"/>
      <c r="D63" s="245"/>
      <c r="H63" s="244"/>
      <c r="J63" s="245"/>
      <c r="P63" s="244"/>
      <c r="R63" s="243"/>
    </row>
    <row r="64" spans="2:18">
      <c r="B64" s="246"/>
      <c r="D64" s="245"/>
      <c r="H64" s="244"/>
      <c r="J64" s="245"/>
      <c r="P64" s="244"/>
      <c r="R64" s="243"/>
    </row>
    <row r="65" spans="2:18">
      <c r="B65" s="246"/>
      <c r="D65" s="245"/>
      <c r="H65" s="244"/>
      <c r="J65" s="245"/>
      <c r="P65" s="244"/>
      <c r="R65" s="243"/>
    </row>
    <row r="66" spans="2:18">
      <c r="B66" s="246"/>
      <c r="D66" s="245"/>
      <c r="H66" s="244"/>
      <c r="J66" s="245"/>
      <c r="P66" s="244"/>
      <c r="R66" s="243"/>
    </row>
    <row r="67" spans="2:18">
      <c r="B67" s="246"/>
      <c r="D67" s="245"/>
      <c r="H67" s="244"/>
      <c r="J67" s="245"/>
      <c r="P67" s="244"/>
      <c r="R67" s="243"/>
    </row>
    <row r="68" spans="2:18">
      <c r="B68" s="246"/>
      <c r="D68" s="245"/>
      <c r="H68" s="244"/>
      <c r="J68" s="245"/>
      <c r="P68" s="244"/>
      <c r="R68" s="243"/>
    </row>
    <row r="69" spans="2:18">
      <c r="B69" s="246"/>
      <c r="D69" s="245"/>
      <c r="H69" s="244"/>
      <c r="J69" s="245"/>
      <c r="P69" s="244"/>
      <c r="R69" s="243"/>
    </row>
    <row r="70" spans="2:18" s="164" customFormat="1" ht="15">
      <c r="B70" s="213"/>
      <c r="D70" s="242" t="s">
        <v>43</v>
      </c>
      <c r="E70" s="240"/>
      <c r="F70" s="240"/>
      <c r="G70" s="241" t="s">
        <v>44</v>
      </c>
      <c r="H70" s="239"/>
      <c r="J70" s="242" t="s">
        <v>43</v>
      </c>
      <c r="K70" s="240"/>
      <c r="L70" s="240"/>
      <c r="M70" s="240"/>
      <c r="N70" s="241" t="s">
        <v>44</v>
      </c>
      <c r="O70" s="240"/>
      <c r="P70" s="239"/>
      <c r="R70" s="211"/>
    </row>
    <row r="71" spans="2:18" s="164" customFormat="1" ht="14.45" customHeight="1">
      <c r="B71" s="167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5"/>
    </row>
    <row r="75" spans="2:18" s="164" customFormat="1" ht="6.95" customHeight="1">
      <c r="B75" s="227"/>
      <c r="C75" s="226"/>
      <c r="D75" s="226"/>
      <c r="E75" s="226"/>
      <c r="F75" s="226"/>
      <c r="G75" s="226"/>
      <c r="H75" s="226"/>
      <c r="I75" s="226"/>
      <c r="J75" s="226"/>
      <c r="K75" s="226"/>
      <c r="L75" s="226"/>
      <c r="M75" s="226"/>
      <c r="N75" s="226"/>
      <c r="O75" s="226"/>
      <c r="P75" s="226"/>
      <c r="Q75" s="226"/>
      <c r="R75" s="225"/>
    </row>
    <row r="76" spans="2:18" s="164" customFormat="1" ht="36.950000000000003" customHeight="1">
      <c r="B76" s="213"/>
      <c r="C76" s="367" t="s">
        <v>80</v>
      </c>
      <c r="D76" s="359"/>
      <c r="E76" s="359"/>
      <c r="F76" s="359"/>
      <c r="G76" s="359"/>
      <c r="H76" s="359"/>
      <c r="I76" s="359"/>
      <c r="J76" s="359"/>
      <c r="K76" s="359"/>
      <c r="L76" s="359"/>
      <c r="M76" s="359"/>
      <c r="N76" s="359"/>
      <c r="O76" s="359"/>
      <c r="P76" s="359"/>
      <c r="Q76" s="359"/>
      <c r="R76" s="211"/>
    </row>
    <row r="77" spans="2:18" s="164" customFormat="1" ht="6.95" customHeight="1">
      <c r="B77" s="213"/>
      <c r="R77" s="211"/>
    </row>
    <row r="78" spans="2:18" s="164" customFormat="1" ht="30" customHeight="1">
      <c r="B78" s="213"/>
      <c r="C78" s="222" t="s">
        <v>12</v>
      </c>
      <c r="F78" s="368" t="str">
        <f>F6</f>
        <v>Komplexná rekonštrukcia stravovacej prevádzky, kuchyne a práčovne vrátane strechy, Nemocnica s poliklinikou Myjava</v>
      </c>
      <c r="G78" s="359"/>
      <c r="H78" s="359"/>
      <c r="I78" s="359"/>
      <c r="J78" s="359"/>
      <c r="K78" s="359"/>
      <c r="L78" s="359"/>
      <c r="M78" s="359"/>
      <c r="N78" s="359"/>
      <c r="O78" s="359"/>
      <c r="P78" s="359"/>
      <c r="R78" s="211"/>
    </row>
    <row r="79" spans="2:18" s="164" customFormat="1" ht="36.950000000000003" customHeight="1">
      <c r="B79" s="213"/>
      <c r="C79" s="224" t="s">
        <v>79</v>
      </c>
      <c r="F79" s="369" t="str">
        <f>F7</f>
        <v>SO03  VONKAJŠIE ROZVODY PLYNU : EL.PRÍPOJKA NN</v>
      </c>
      <c r="G79" s="359"/>
      <c r="H79" s="359"/>
      <c r="I79" s="359"/>
      <c r="J79" s="359"/>
      <c r="K79" s="359"/>
      <c r="L79" s="359"/>
      <c r="M79" s="359"/>
      <c r="N79" s="359"/>
      <c r="O79" s="359"/>
      <c r="P79" s="359"/>
      <c r="R79" s="211"/>
    </row>
    <row r="80" spans="2:18" s="164" customFormat="1" ht="6.95" customHeight="1">
      <c r="B80" s="213"/>
      <c r="R80" s="211"/>
    </row>
    <row r="81" spans="2:47" s="164" customFormat="1" ht="18" customHeight="1">
      <c r="B81" s="213"/>
      <c r="C81" s="222" t="s">
        <v>16</v>
      </c>
      <c r="F81" s="223" t="str">
        <f>F9</f>
        <v>Myjava</v>
      </c>
      <c r="K81" s="222" t="s">
        <v>17</v>
      </c>
      <c r="M81" s="358" t="str">
        <f>IF(O9="","",O9)</f>
        <v/>
      </c>
      <c r="N81" s="359"/>
      <c r="O81" s="359"/>
      <c r="P81" s="359"/>
      <c r="R81" s="211"/>
    </row>
    <row r="82" spans="2:47" s="164" customFormat="1" ht="6.95" customHeight="1">
      <c r="B82" s="213"/>
      <c r="R82" s="211"/>
    </row>
    <row r="83" spans="2:47" s="164" customFormat="1" ht="15">
      <c r="B83" s="213"/>
      <c r="C83" s="222" t="s">
        <v>18</v>
      </c>
      <c r="F83" s="223" t="str">
        <f>E12</f>
        <v/>
      </c>
      <c r="K83" s="222" t="s">
        <v>23</v>
      </c>
      <c r="M83" s="360" t="str">
        <f>E18</f>
        <v/>
      </c>
      <c r="N83" s="359"/>
      <c r="O83" s="359"/>
      <c r="P83" s="359"/>
      <c r="Q83" s="359"/>
      <c r="R83" s="211"/>
    </row>
    <row r="84" spans="2:47" s="164" customFormat="1" ht="14.45" customHeight="1">
      <c r="B84" s="213"/>
      <c r="C84" s="222" t="s">
        <v>22</v>
      </c>
      <c r="F84" s="223" t="str">
        <f>IF(E15="","",E15)</f>
        <v/>
      </c>
      <c r="K84" s="222" t="s">
        <v>26</v>
      </c>
      <c r="M84" s="360" t="str">
        <f>E21</f>
        <v>Holod</v>
      </c>
      <c r="N84" s="359"/>
      <c r="O84" s="359"/>
      <c r="P84" s="359"/>
      <c r="Q84" s="359"/>
      <c r="R84" s="211"/>
    </row>
    <row r="85" spans="2:47" s="164" customFormat="1" ht="10.35" customHeight="1">
      <c r="B85" s="213"/>
      <c r="R85" s="211"/>
    </row>
    <row r="86" spans="2:47" s="164" customFormat="1" ht="29.25" customHeight="1">
      <c r="B86" s="213"/>
      <c r="C86" s="361" t="s">
        <v>517</v>
      </c>
      <c r="D86" s="362"/>
      <c r="E86" s="362"/>
      <c r="F86" s="362"/>
      <c r="G86" s="362"/>
      <c r="H86" s="228"/>
      <c r="I86" s="228"/>
      <c r="J86" s="228"/>
      <c r="K86" s="228"/>
      <c r="L86" s="228"/>
      <c r="M86" s="228"/>
      <c r="N86" s="361" t="s">
        <v>82</v>
      </c>
      <c r="O86" s="359"/>
      <c r="P86" s="359"/>
      <c r="Q86" s="359"/>
      <c r="R86" s="211"/>
    </row>
    <row r="87" spans="2:47" s="164" customFormat="1" ht="10.35" customHeight="1">
      <c r="B87" s="213"/>
      <c r="R87" s="211"/>
    </row>
    <row r="88" spans="2:47" s="164" customFormat="1" ht="29.25" customHeight="1">
      <c r="B88" s="213"/>
      <c r="C88" s="238" t="s">
        <v>516</v>
      </c>
      <c r="N88" s="363">
        <f>N117</f>
        <v>0</v>
      </c>
      <c r="O88" s="359"/>
      <c r="P88" s="359"/>
      <c r="Q88" s="359"/>
      <c r="R88" s="211"/>
      <c r="AU88" s="190" t="s">
        <v>84</v>
      </c>
    </row>
    <row r="89" spans="2:47" s="234" customFormat="1" ht="24.95" customHeight="1">
      <c r="B89" s="237"/>
      <c r="D89" s="236" t="s">
        <v>509</v>
      </c>
      <c r="N89" s="352">
        <f>N118</f>
        <v>0</v>
      </c>
      <c r="O89" s="357"/>
      <c r="P89" s="357"/>
      <c r="Q89" s="357"/>
      <c r="R89" s="235"/>
    </row>
    <row r="90" spans="2:47" s="230" customFormat="1" ht="19.899999999999999" customHeight="1">
      <c r="B90" s="233"/>
      <c r="D90" s="232" t="s">
        <v>508</v>
      </c>
      <c r="N90" s="354">
        <f>N119</f>
        <v>0</v>
      </c>
      <c r="O90" s="356"/>
      <c r="P90" s="356"/>
      <c r="Q90" s="356"/>
      <c r="R90" s="231"/>
    </row>
    <row r="91" spans="2:47" s="230" customFormat="1" ht="14.85" customHeight="1">
      <c r="B91" s="233"/>
      <c r="D91" s="232" t="s">
        <v>515</v>
      </c>
      <c r="N91" s="354">
        <f>N120</f>
        <v>0</v>
      </c>
      <c r="O91" s="356"/>
      <c r="P91" s="356"/>
      <c r="Q91" s="356"/>
      <c r="R91" s="231"/>
    </row>
    <row r="92" spans="2:47" s="230" customFormat="1" ht="14.85" customHeight="1">
      <c r="B92" s="233"/>
      <c r="D92" s="232" t="s">
        <v>505</v>
      </c>
      <c r="N92" s="354">
        <f>N123</f>
        <v>0</v>
      </c>
      <c r="O92" s="356"/>
      <c r="P92" s="356"/>
      <c r="Q92" s="356"/>
      <c r="R92" s="231"/>
    </row>
    <row r="93" spans="2:47" s="230" customFormat="1" ht="19.899999999999999" customHeight="1">
      <c r="B93" s="233"/>
      <c r="D93" s="232" t="s">
        <v>502</v>
      </c>
      <c r="N93" s="354">
        <f>N126</f>
        <v>0</v>
      </c>
      <c r="O93" s="356"/>
      <c r="P93" s="356"/>
      <c r="Q93" s="356"/>
      <c r="R93" s="231"/>
    </row>
    <row r="94" spans="2:47" s="230" customFormat="1" ht="19.899999999999999" customHeight="1">
      <c r="B94" s="233"/>
      <c r="D94" s="232" t="s">
        <v>499</v>
      </c>
      <c r="N94" s="354">
        <f>N128</f>
        <v>0</v>
      </c>
      <c r="O94" s="356"/>
      <c r="P94" s="356"/>
      <c r="Q94" s="356"/>
      <c r="R94" s="231"/>
    </row>
    <row r="95" spans="2:47" s="230" customFormat="1" ht="14.85" customHeight="1">
      <c r="B95" s="233"/>
      <c r="D95" s="232" t="s">
        <v>514</v>
      </c>
      <c r="N95" s="354">
        <f>N129</f>
        <v>0</v>
      </c>
      <c r="O95" s="356"/>
      <c r="P95" s="356"/>
      <c r="Q95" s="356"/>
      <c r="R95" s="231"/>
    </row>
    <row r="96" spans="2:47" s="230" customFormat="1" ht="14.85" customHeight="1">
      <c r="B96" s="233"/>
      <c r="D96" s="232" t="s">
        <v>495</v>
      </c>
      <c r="N96" s="354">
        <f>N132</f>
        <v>0</v>
      </c>
      <c r="O96" s="356"/>
      <c r="P96" s="356"/>
      <c r="Q96" s="356"/>
      <c r="R96" s="231"/>
    </row>
    <row r="97" spans="2:18" s="230" customFormat="1" ht="19.899999999999999" customHeight="1">
      <c r="B97" s="233"/>
      <c r="D97" s="232" t="s">
        <v>491</v>
      </c>
      <c r="N97" s="354">
        <f>N135</f>
        <v>0</v>
      </c>
      <c r="O97" s="356"/>
      <c r="P97" s="356"/>
      <c r="Q97" s="356"/>
      <c r="R97" s="231"/>
    </row>
    <row r="98" spans="2:18" s="164" customFormat="1" ht="21.75" customHeight="1">
      <c r="B98" s="213"/>
      <c r="R98" s="211"/>
    </row>
    <row r="99" spans="2:18" s="164" customFormat="1" ht="18" customHeight="1">
      <c r="B99" s="213"/>
      <c r="R99" s="211"/>
    </row>
    <row r="100" spans="2:18" s="164" customFormat="1" ht="29.25" customHeight="1">
      <c r="B100" s="213"/>
      <c r="C100" s="229" t="s">
        <v>513</v>
      </c>
      <c r="D100" s="228"/>
      <c r="E100" s="228"/>
      <c r="F100" s="228"/>
      <c r="G100" s="228"/>
      <c r="H100" s="228"/>
      <c r="I100" s="228"/>
      <c r="J100" s="228"/>
      <c r="K100" s="228"/>
      <c r="L100" s="366">
        <f>N117</f>
        <v>0</v>
      </c>
      <c r="M100" s="362"/>
      <c r="N100" s="362"/>
      <c r="O100" s="362"/>
      <c r="P100" s="362"/>
      <c r="Q100" s="362"/>
      <c r="R100" s="211"/>
    </row>
    <row r="101" spans="2:18" s="164" customFormat="1" ht="6.95" customHeight="1">
      <c r="B101" s="167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5"/>
    </row>
    <row r="105" spans="2:18" s="164" customFormat="1" ht="6.95" customHeight="1">
      <c r="B105" s="227"/>
      <c r="C105" s="226"/>
      <c r="D105" s="226"/>
      <c r="E105" s="226"/>
      <c r="F105" s="226"/>
      <c r="G105" s="226"/>
      <c r="H105" s="226"/>
      <c r="I105" s="226"/>
      <c r="J105" s="226"/>
      <c r="K105" s="226"/>
      <c r="L105" s="226"/>
      <c r="M105" s="226"/>
      <c r="N105" s="226"/>
      <c r="O105" s="226"/>
      <c r="P105" s="226"/>
      <c r="Q105" s="226"/>
      <c r="R105" s="225"/>
    </row>
    <row r="106" spans="2:18" s="164" customFormat="1" ht="36.950000000000003" customHeight="1">
      <c r="B106" s="213"/>
      <c r="C106" s="367" t="s">
        <v>100</v>
      </c>
      <c r="D106" s="359"/>
      <c r="E106" s="359"/>
      <c r="F106" s="359"/>
      <c r="G106" s="359"/>
      <c r="H106" s="359"/>
      <c r="I106" s="359"/>
      <c r="J106" s="359"/>
      <c r="K106" s="359"/>
      <c r="L106" s="359"/>
      <c r="M106" s="359"/>
      <c r="N106" s="359"/>
      <c r="O106" s="359"/>
      <c r="P106" s="359"/>
      <c r="Q106" s="359"/>
      <c r="R106" s="211"/>
    </row>
    <row r="107" spans="2:18" s="164" customFormat="1" ht="6.95" customHeight="1">
      <c r="B107" s="213"/>
      <c r="R107" s="211"/>
    </row>
    <row r="108" spans="2:18" s="164" customFormat="1" ht="30" customHeight="1">
      <c r="B108" s="213"/>
      <c r="C108" s="222" t="s">
        <v>12</v>
      </c>
      <c r="F108" s="368" t="str">
        <f>F6</f>
        <v>Komplexná rekonštrukcia stravovacej prevádzky, kuchyne a práčovne vrátane strechy, Nemocnica s poliklinikou Myjava</v>
      </c>
      <c r="G108" s="359"/>
      <c r="H108" s="359"/>
      <c r="I108" s="359"/>
      <c r="J108" s="359"/>
      <c r="K108" s="359"/>
      <c r="L108" s="359"/>
      <c r="M108" s="359"/>
      <c r="N108" s="359"/>
      <c r="O108" s="359"/>
      <c r="P108" s="359"/>
      <c r="R108" s="211"/>
    </row>
    <row r="109" spans="2:18" s="164" customFormat="1" ht="36.950000000000003" customHeight="1">
      <c r="B109" s="213"/>
      <c r="C109" s="224" t="s">
        <v>79</v>
      </c>
      <c r="F109" s="369" t="str">
        <f>F7</f>
        <v>SO03  VONKAJŠIE ROZVODY PLYNU : EL.PRÍPOJKA NN</v>
      </c>
      <c r="G109" s="359"/>
      <c r="H109" s="359"/>
      <c r="I109" s="359"/>
      <c r="J109" s="359"/>
      <c r="K109" s="359"/>
      <c r="L109" s="359"/>
      <c r="M109" s="359"/>
      <c r="N109" s="359"/>
      <c r="O109" s="359"/>
      <c r="P109" s="359"/>
      <c r="R109" s="211"/>
    </row>
    <row r="110" spans="2:18" s="164" customFormat="1" ht="6.95" customHeight="1">
      <c r="B110" s="213"/>
      <c r="R110" s="211"/>
    </row>
    <row r="111" spans="2:18" s="164" customFormat="1" ht="18" customHeight="1">
      <c r="B111" s="213"/>
      <c r="C111" s="222" t="s">
        <v>16</v>
      </c>
      <c r="F111" s="223" t="str">
        <f>F9</f>
        <v>Myjava</v>
      </c>
      <c r="K111" s="222" t="s">
        <v>17</v>
      </c>
      <c r="M111" s="358" t="str">
        <f>IF(O9="","",O9)</f>
        <v/>
      </c>
      <c r="N111" s="359"/>
      <c r="O111" s="359"/>
      <c r="P111" s="359"/>
      <c r="R111" s="211"/>
    </row>
    <row r="112" spans="2:18" s="164" customFormat="1" ht="6.95" customHeight="1">
      <c r="B112" s="213"/>
      <c r="R112" s="211"/>
    </row>
    <row r="113" spans="2:65" s="164" customFormat="1" ht="15">
      <c r="B113" s="213"/>
      <c r="C113" s="222" t="s">
        <v>18</v>
      </c>
      <c r="F113" s="223" t="str">
        <f>E12</f>
        <v/>
      </c>
      <c r="K113" s="222" t="s">
        <v>23</v>
      </c>
      <c r="M113" s="360" t="str">
        <f>E18</f>
        <v/>
      </c>
      <c r="N113" s="359"/>
      <c r="O113" s="359"/>
      <c r="P113" s="359"/>
      <c r="Q113" s="359"/>
      <c r="R113" s="211"/>
    </row>
    <row r="114" spans="2:65" s="164" customFormat="1" ht="14.45" customHeight="1">
      <c r="B114" s="213"/>
      <c r="C114" s="222" t="s">
        <v>22</v>
      </c>
      <c r="F114" s="223" t="str">
        <f>IF(E15="","",E15)</f>
        <v/>
      </c>
      <c r="K114" s="222" t="s">
        <v>26</v>
      </c>
      <c r="M114" s="360" t="str">
        <f>E21</f>
        <v>Holod</v>
      </c>
      <c r="N114" s="359"/>
      <c r="O114" s="359"/>
      <c r="P114" s="359"/>
      <c r="Q114" s="359"/>
      <c r="R114" s="211"/>
    </row>
    <row r="115" spans="2:65" s="164" customFormat="1" ht="10.35" customHeight="1">
      <c r="B115" s="213"/>
      <c r="R115" s="211"/>
    </row>
    <row r="116" spans="2:65" s="214" customFormat="1" ht="29.25" customHeight="1">
      <c r="B116" s="221"/>
      <c r="C116" s="220" t="s">
        <v>101</v>
      </c>
      <c r="D116" s="364" t="s">
        <v>50</v>
      </c>
      <c r="E116" s="364"/>
      <c r="F116" s="364"/>
      <c r="G116" s="364"/>
      <c r="H116" s="364"/>
      <c r="I116" s="364"/>
      <c r="J116" s="219" t="s">
        <v>102</v>
      </c>
      <c r="K116" s="219" t="s">
        <v>103</v>
      </c>
      <c r="L116" s="370" t="s">
        <v>104</v>
      </c>
      <c r="M116" s="371"/>
      <c r="N116" s="364" t="s">
        <v>82</v>
      </c>
      <c r="O116" s="371"/>
      <c r="P116" s="371"/>
      <c r="Q116" s="372"/>
      <c r="R116" s="218"/>
      <c r="T116" s="217" t="s">
        <v>512</v>
      </c>
      <c r="U116" s="216" t="s">
        <v>32</v>
      </c>
      <c r="V116" s="216" t="s">
        <v>106</v>
      </c>
      <c r="W116" s="216" t="s">
        <v>107</v>
      </c>
      <c r="X116" s="216" t="s">
        <v>511</v>
      </c>
      <c r="Y116" s="216" t="s">
        <v>510</v>
      </c>
      <c r="Z116" s="216" t="s">
        <v>110</v>
      </c>
      <c r="AA116" s="215" t="s">
        <v>111</v>
      </c>
    </row>
    <row r="117" spans="2:65" s="164" customFormat="1" ht="29.25" customHeight="1">
      <c r="B117" s="213"/>
      <c r="C117" s="212" t="s">
        <v>83</v>
      </c>
      <c r="N117" s="373">
        <f>SUM(N118)</f>
        <v>0</v>
      </c>
      <c r="O117" s="374"/>
      <c r="P117" s="374"/>
      <c r="Q117" s="374"/>
      <c r="R117" s="211"/>
      <c r="T117" s="210"/>
      <c r="U117" s="208"/>
      <c r="V117" s="208"/>
      <c r="W117" s="209" t="e">
        <f>W118</f>
        <v>#REF!</v>
      </c>
      <c r="X117" s="208"/>
      <c r="Y117" s="209" t="e">
        <f>Y118</f>
        <v>#REF!</v>
      </c>
      <c r="Z117" s="208"/>
      <c r="AA117" s="207" t="e">
        <f>AA118</f>
        <v>#REF!</v>
      </c>
      <c r="AT117" s="190" t="s">
        <v>67</v>
      </c>
      <c r="AU117" s="190" t="s">
        <v>84</v>
      </c>
      <c r="BK117" s="206" t="e">
        <f>BK118</f>
        <v>#REF!</v>
      </c>
    </row>
    <row r="118" spans="2:65" s="180" customFormat="1" ht="37.35" customHeight="1">
      <c r="B118" s="189"/>
      <c r="D118" s="205" t="s">
        <v>509</v>
      </c>
      <c r="E118" s="205"/>
      <c r="F118" s="205"/>
      <c r="G118" s="205"/>
      <c r="H118" s="205"/>
      <c r="I118" s="205"/>
      <c r="J118" s="205"/>
      <c r="K118" s="205"/>
      <c r="L118" s="205"/>
      <c r="M118" s="205"/>
      <c r="N118" s="351">
        <f>SUM(N119,N126,N128,N135)</f>
        <v>0</v>
      </c>
      <c r="O118" s="352"/>
      <c r="P118" s="352"/>
      <c r="Q118" s="352"/>
      <c r="R118" s="187"/>
      <c r="T118" s="186"/>
      <c r="W118" s="185" t="e">
        <f>W119+W126+W128+#REF!+#REF!</f>
        <v>#REF!</v>
      </c>
      <c r="Y118" s="185" t="e">
        <f>Y119+Y126+Y128+#REF!+#REF!</f>
        <v>#REF!</v>
      </c>
      <c r="AA118" s="184" t="e">
        <f>AA119+AA126+AA128+#REF!+#REF!</f>
        <v>#REF!</v>
      </c>
      <c r="AR118" s="182" t="s">
        <v>124</v>
      </c>
      <c r="AT118" s="183" t="s">
        <v>67</v>
      </c>
      <c r="AU118" s="183" t="s">
        <v>68</v>
      </c>
      <c r="AY118" s="182" t="s">
        <v>114</v>
      </c>
      <c r="BK118" s="181" t="e">
        <f>BK119+BK126+BK128+#REF!+#REF!</f>
        <v>#REF!</v>
      </c>
    </row>
    <row r="119" spans="2:65" s="180" customFormat="1" ht="19.899999999999999" customHeight="1">
      <c r="B119" s="189"/>
      <c r="D119" s="188" t="s">
        <v>508</v>
      </c>
      <c r="E119" s="188"/>
      <c r="F119" s="188"/>
      <c r="G119" s="188"/>
      <c r="H119" s="188"/>
      <c r="I119" s="188"/>
      <c r="J119" s="188"/>
      <c r="K119" s="188"/>
      <c r="L119" s="188"/>
      <c r="M119" s="188"/>
      <c r="N119" s="353">
        <f>SUM(N120,N123)</f>
        <v>0</v>
      </c>
      <c r="O119" s="354"/>
      <c r="P119" s="354"/>
      <c r="Q119" s="354"/>
      <c r="R119" s="187"/>
      <c r="T119" s="186"/>
      <c r="W119" s="185" t="e">
        <f>W120+#REF!+#REF!+W123+#REF!</f>
        <v>#REF!</v>
      </c>
      <c r="Y119" s="185" t="e">
        <f>Y120+#REF!+#REF!+Y123+#REF!</f>
        <v>#REF!</v>
      </c>
      <c r="AA119" s="184" t="e">
        <f>AA120+#REF!+#REF!+AA123+#REF!</f>
        <v>#REF!</v>
      </c>
      <c r="AR119" s="182" t="s">
        <v>124</v>
      </c>
      <c r="AT119" s="183" t="s">
        <v>67</v>
      </c>
      <c r="AU119" s="183" t="s">
        <v>76</v>
      </c>
      <c r="AY119" s="182" t="s">
        <v>114</v>
      </c>
      <c r="BK119" s="181" t="e">
        <f>BK120+#REF!+#REF!+BK123+#REF!</f>
        <v>#REF!</v>
      </c>
    </row>
    <row r="120" spans="2:65" s="180" customFormat="1" ht="14.85" customHeight="1">
      <c r="B120" s="189"/>
      <c r="D120" s="188" t="s">
        <v>507</v>
      </c>
      <c r="E120" s="188"/>
      <c r="F120" s="188"/>
      <c r="G120" s="188"/>
      <c r="H120" s="188"/>
      <c r="I120" s="188"/>
      <c r="J120" s="188"/>
      <c r="K120" s="188"/>
      <c r="L120" s="188"/>
      <c r="M120" s="188"/>
      <c r="N120" s="347">
        <f>SUM(N121:Q122)</f>
        <v>0</v>
      </c>
      <c r="O120" s="355"/>
      <c r="P120" s="355"/>
      <c r="Q120" s="355"/>
      <c r="R120" s="187"/>
      <c r="T120" s="186"/>
      <c r="W120" s="185" t="e">
        <f>SUM(#REF!)</f>
        <v>#REF!</v>
      </c>
      <c r="Y120" s="185" t="e">
        <f>SUM(#REF!)</f>
        <v>#REF!</v>
      </c>
      <c r="AA120" s="184" t="e">
        <f>SUM(#REF!)</f>
        <v>#REF!</v>
      </c>
      <c r="AE120" s="201"/>
      <c r="AR120" s="182" t="s">
        <v>124</v>
      </c>
      <c r="AT120" s="183" t="s">
        <v>67</v>
      </c>
      <c r="AU120" s="183" t="s">
        <v>120</v>
      </c>
      <c r="AY120" s="182" t="s">
        <v>114</v>
      </c>
      <c r="BK120" s="181" t="e">
        <f>SUM(#REF!)</f>
        <v>#REF!</v>
      </c>
    </row>
    <row r="121" spans="2:65" s="164" customFormat="1" ht="22.5" customHeight="1">
      <c r="B121" s="200"/>
      <c r="C121" s="204">
        <v>1</v>
      </c>
      <c r="D121" s="329" t="s">
        <v>497</v>
      </c>
      <c r="E121" s="330"/>
      <c r="F121" s="330"/>
      <c r="G121" s="330"/>
      <c r="H121" s="330"/>
      <c r="I121" s="331"/>
      <c r="J121" s="203" t="s">
        <v>209</v>
      </c>
      <c r="K121" s="202">
        <v>1</v>
      </c>
      <c r="L121" s="340">
        <v>0</v>
      </c>
      <c r="M121" s="341"/>
      <c r="N121" s="340">
        <f>ROUND(L121*K121,2)</f>
        <v>0</v>
      </c>
      <c r="O121" s="341"/>
      <c r="P121" s="341"/>
      <c r="Q121" s="341"/>
      <c r="R121" s="196"/>
      <c r="T121" s="195"/>
      <c r="U121" s="194"/>
      <c r="V121" s="193"/>
      <c r="W121" s="193"/>
      <c r="X121" s="193"/>
      <c r="Y121" s="193"/>
      <c r="Z121" s="193"/>
      <c r="AA121" s="192"/>
      <c r="AR121" s="190"/>
      <c r="AT121" s="190"/>
      <c r="AU121" s="190"/>
      <c r="AY121" s="190"/>
      <c r="BE121" s="191"/>
      <c r="BF121" s="191"/>
      <c r="BG121" s="191"/>
      <c r="BH121" s="191"/>
      <c r="BI121" s="191"/>
      <c r="BJ121" s="190"/>
      <c r="BK121" s="191"/>
      <c r="BL121" s="190"/>
      <c r="BM121" s="190"/>
    </row>
    <row r="122" spans="2:65" s="164" customFormat="1" ht="22.5" customHeight="1">
      <c r="B122" s="200"/>
      <c r="C122" s="204">
        <v>2</v>
      </c>
      <c r="D122" s="329" t="s">
        <v>506</v>
      </c>
      <c r="E122" s="330"/>
      <c r="F122" s="330"/>
      <c r="G122" s="330"/>
      <c r="H122" s="330"/>
      <c r="I122" s="331"/>
      <c r="J122" s="203" t="s">
        <v>209</v>
      </c>
      <c r="K122" s="202">
        <v>1</v>
      </c>
      <c r="L122" s="340">
        <v>0</v>
      </c>
      <c r="M122" s="341"/>
      <c r="N122" s="340">
        <f>ROUND(L122*K122,2)</f>
        <v>0</v>
      </c>
      <c r="O122" s="341"/>
      <c r="P122" s="341"/>
      <c r="Q122" s="341"/>
      <c r="R122" s="196"/>
      <c r="T122" s="195"/>
      <c r="U122" s="194"/>
      <c r="V122" s="193"/>
      <c r="W122" s="193"/>
      <c r="X122" s="193"/>
      <c r="Y122" s="193"/>
      <c r="Z122" s="193"/>
      <c r="AA122" s="192"/>
      <c r="AR122" s="190"/>
      <c r="AT122" s="190"/>
      <c r="AU122" s="190"/>
      <c r="AY122" s="190"/>
      <c r="BE122" s="191"/>
      <c r="BF122" s="191"/>
      <c r="BG122" s="191"/>
      <c r="BH122" s="191"/>
      <c r="BI122" s="191"/>
      <c r="BJ122" s="190"/>
      <c r="BK122" s="191"/>
      <c r="BL122" s="190"/>
      <c r="BM122" s="190"/>
    </row>
    <row r="123" spans="2:65" s="180" customFormat="1" ht="22.35" customHeight="1">
      <c r="B123" s="189"/>
      <c r="D123" s="188" t="s">
        <v>505</v>
      </c>
      <c r="E123" s="188"/>
      <c r="F123" s="188"/>
      <c r="G123" s="188"/>
      <c r="H123" s="188"/>
      <c r="I123" s="188"/>
      <c r="J123" s="188"/>
      <c r="K123" s="188"/>
      <c r="L123" s="188"/>
      <c r="M123" s="188"/>
      <c r="N123" s="345">
        <f>SUM(N124:Q125)</f>
        <v>0</v>
      </c>
      <c r="O123" s="346"/>
      <c r="P123" s="346"/>
      <c r="Q123" s="346"/>
      <c r="R123" s="187"/>
      <c r="T123" s="186"/>
      <c r="W123" s="185">
        <f>SUM(W124:W125)</f>
        <v>0.32190000000000002</v>
      </c>
      <c r="Y123" s="185">
        <f>SUM(Y124:Y125)</f>
        <v>0</v>
      </c>
      <c r="AA123" s="184">
        <f>SUM(AA124:AA125)</f>
        <v>0</v>
      </c>
      <c r="AR123" s="182" t="s">
        <v>124</v>
      </c>
      <c r="AT123" s="183" t="s">
        <v>67</v>
      </c>
      <c r="AU123" s="183" t="s">
        <v>120</v>
      </c>
      <c r="AY123" s="182" t="s">
        <v>114</v>
      </c>
      <c r="BK123" s="181">
        <f>SUM(BK124:BK125)</f>
        <v>0</v>
      </c>
    </row>
    <row r="124" spans="2:65" s="164" customFormat="1" ht="22.5" customHeight="1">
      <c r="B124" s="200"/>
      <c r="C124" s="204">
        <v>3</v>
      </c>
      <c r="D124" s="329" t="s">
        <v>494</v>
      </c>
      <c r="E124" s="330"/>
      <c r="F124" s="330"/>
      <c r="G124" s="330"/>
      <c r="H124" s="330"/>
      <c r="I124" s="331"/>
      <c r="J124" s="203" t="s">
        <v>133</v>
      </c>
      <c r="K124" s="202">
        <v>65</v>
      </c>
      <c r="L124" s="334">
        <v>0</v>
      </c>
      <c r="M124" s="336"/>
      <c r="N124" s="334">
        <f>ROUND(L124*K124,2)</f>
        <v>0</v>
      </c>
      <c r="O124" s="335"/>
      <c r="P124" s="335"/>
      <c r="Q124" s="336"/>
      <c r="R124" s="196"/>
      <c r="T124" s="195"/>
      <c r="U124" s="194"/>
      <c r="V124" s="193"/>
      <c r="W124" s="193"/>
      <c r="X124" s="193"/>
      <c r="Y124" s="193"/>
      <c r="Z124" s="193"/>
      <c r="AA124" s="192"/>
      <c r="AD124" s="191"/>
      <c r="AR124" s="190"/>
      <c r="AT124" s="190"/>
      <c r="AU124" s="190"/>
      <c r="AY124" s="190"/>
      <c r="BE124" s="191"/>
      <c r="BF124" s="191"/>
      <c r="BG124" s="191"/>
      <c r="BH124" s="191"/>
      <c r="BI124" s="191"/>
      <c r="BJ124" s="190"/>
      <c r="BK124" s="191"/>
      <c r="BL124" s="190"/>
      <c r="BM124" s="190"/>
    </row>
    <row r="125" spans="2:65" s="164" customFormat="1" ht="22.5" customHeight="1">
      <c r="B125" s="200"/>
      <c r="C125" s="204">
        <v>4</v>
      </c>
      <c r="D125" s="329" t="s">
        <v>504</v>
      </c>
      <c r="E125" s="330"/>
      <c r="F125" s="330"/>
      <c r="G125" s="330"/>
      <c r="H125" s="330"/>
      <c r="I125" s="331"/>
      <c r="J125" s="203" t="s">
        <v>209</v>
      </c>
      <c r="K125" s="202">
        <v>6</v>
      </c>
      <c r="L125" s="340">
        <v>0</v>
      </c>
      <c r="M125" s="341"/>
      <c r="N125" s="340">
        <f>ROUND(L125*K125,2)</f>
        <v>0</v>
      </c>
      <c r="O125" s="341"/>
      <c r="P125" s="341"/>
      <c r="Q125" s="341"/>
      <c r="R125" s="196"/>
      <c r="T125" s="195" t="s">
        <v>1</v>
      </c>
      <c r="U125" s="194" t="s">
        <v>34</v>
      </c>
      <c r="V125" s="193">
        <v>5.3650000000000003E-2</v>
      </c>
      <c r="W125" s="193">
        <f>V125*K125</f>
        <v>0.32190000000000002</v>
      </c>
      <c r="X125" s="193">
        <v>0</v>
      </c>
      <c r="Y125" s="193">
        <f>X125*K125</f>
        <v>0</v>
      </c>
      <c r="Z125" s="193">
        <v>0</v>
      </c>
      <c r="AA125" s="192">
        <f>Z125*K125</f>
        <v>0</v>
      </c>
      <c r="AR125" s="190" t="s">
        <v>268</v>
      </c>
      <c r="AT125" s="190" t="s">
        <v>116</v>
      </c>
      <c r="AU125" s="190" t="s">
        <v>124</v>
      </c>
      <c r="AY125" s="190" t="s">
        <v>114</v>
      </c>
      <c r="BE125" s="191">
        <f>IF(U125="základná",N125,0)</f>
        <v>0</v>
      </c>
      <c r="BF125" s="191">
        <f>IF(U125="znížená",N125,0)</f>
        <v>0</v>
      </c>
      <c r="BG125" s="191">
        <f>IF(U125="zákl. prenesená",N125,0)</f>
        <v>0</v>
      </c>
      <c r="BH125" s="191">
        <f>IF(U125="zníž. prenesená",N125,0)</f>
        <v>0</v>
      </c>
      <c r="BI125" s="191">
        <f>IF(U125="nulová",N125,0)</f>
        <v>0</v>
      </c>
      <c r="BJ125" s="190" t="s">
        <v>120</v>
      </c>
      <c r="BK125" s="191">
        <f>ROUND(L125*K125,2)</f>
        <v>0</v>
      </c>
      <c r="BL125" s="190" t="s">
        <v>268</v>
      </c>
      <c r="BM125" s="190" t="s">
        <v>503</v>
      </c>
    </row>
    <row r="126" spans="2:65" s="180" customFormat="1" ht="22.35" customHeight="1">
      <c r="B126" s="189"/>
      <c r="D126" s="188" t="s">
        <v>502</v>
      </c>
      <c r="E126" s="188"/>
      <c r="F126" s="188"/>
      <c r="G126" s="188"/>
      <c r="H126" s="188"/>
      <c r="I126" s="188"/>
      <c r="J126" s="188"/>
      <c r="K126" s="188"/>
      <c r="L126" s="188"/>
      <c r="M126" s="188"/>
      <c r="N126" s="345">
        <f>BK126</f>
        <v>0</v>
      </c>
      <c r="O126" s="346"/>
      <c r="P126" s="346"/>
      <c r="Q126" s="346"/>
      <c r="R126" s="187"/>
      <c r="T126" s="186"/>
      <c r="W126" s="185">
        <f>W127</f>
        <v>0</v>
      </c>
      <c r="Y126" s="185">
        <f>Y127</f>
        <v>0</v>
      </c>
      <c r="AA126" s="184">
        <f>AA127</f>
        <v>0</v>
      </c>
      <c r="AR126" s="182" t="s">
        <v>124</v>
      </c>
      <c r="AT126" s="183" t="s">
        <v>67</v>
      </c>
      <c r="AU126" s="183" t="s">
        <v>76</v>
      </c>
      <c r="AY126" s="182" t="s">
        <v>114</v>
      </c>
      <c r="BK126" s="181">
        <f>BK127</f>
        <v>0</v>
      </c>
    </row>
    <row r="127" spans="2:65" s="164" customFormat="1" ht="22.5" customHeight="1">
      <c r="B127" s="200"/>
      <c r="C127" s="204">
        <v>5</v>
      </c>
      <c r="D127" s="329" t="s">
        <v>501</v>
      </c>
      <c r="E127" s="330"/>
      <c r="F127" s="330"/>
      <c r="G127" s="330"/>
      <c r="H127" s="330"/>
      <c r="I127" s="331"/>
      <c r="J127" s="203" t="s">
        <v>209</v>
      </c>
      <c r="K127" s="202">
        <v>1</v>
      </c>
      <c r="L127" s="334">
        <v>0</v>
      </c>
      <c r="M127" s="336"/>
      <c r="N127" s="334">
        <f>ROUND(L127*K127,2)</f>
        <v>0</v>
      </c>
      <c r="O127" s="335"/>
      <c r="P127" s="335"/>
      <c r="Q127" s="336"/>
      <c r="R127" s="196"/>
      <c r="T127" s="195" t="s">
        <v>1</v>
      </c>
      <c r="U127" s="194" t="s">
        <v>34</v>
      </c>
      <c r="V127" s="193">
        <v>0</v>
      </c>
      <c r="W127" s="193">
        <f>V127*K127</f>
        <v>0</v>
      </c>
      <c r="X127" s="193">
        <v>0</v>
      </c>
      <c r="Y127" s="193">
        <f>X127*K127</f>
        <v>0</v>
      </c>
      <c r="Z127" s="193">
        <v>0</v>
      </c>
      <c r="AA127" s="192">
        <f>Z127*K127</f>
        <v>0</v>
      </c>
      <c r="AR127" s="190" t="s">
        <v>76</v>
      </c>
      <c r="AT127" s="190" t="s">
        <v>116</v>
      </c>
      <c r="AU127" s="190" t="s">
        <v>120</v>
      </c>
      <c r="AY127" s="190" t="s">
        <v>114</v>
      </c>
      <c r="BE127" s="191">
        <f>IF(U127="základná",N127,0)</f>
        <v>0</v>
      </c>
      <c r="BF127" s="191">
        <f>IF(U127="znížená",N127,0)</f>
        <v>0</v>
      </c>
      <c r="BG127" s="191">
        <f>IF(U127="zákl. prenesená",N127,0)</f>
        <v>0</v>
      </c>
      <c r="BH127" s="191">
        <f>IF(U127="zníž. prenesená",N127,0)</f>
        <v>0</v>
      </c>
      <c r="BI127" s="191">
        <f>IF(U127="nulová",N127,0)</f>
        <v>0</v>
      </c>
      <c r="BJ127" s="190" t="s">
        <v>120</v>
      </c>
      <c r="BK127" s="191">
        <f>ROUND(L127*K127,2)</f>
        <v>0</v>
      </c>
      <c r="BL127" s="190" t="s">
        <v>76</v>
      </c>
      <c r="BM127" s="190" t="s">
        <v>500</v>
      </c>
    </row>
    <row r="128" spans="2:65" s="180" customFormat="1" ht="29.85" customHeight="1">
      <c r="B128" s="189"/>
      <c r="D128" s="188" t="s">
        <v>499</v>
      </c>
      <c r="E128" s="188"/>
      <c r="F128" s="188"/>
      <c r="G128" s="188"/>
      <c r="H128" s="188"/>
      <c r="I128" s="188"/>
      <c r="J128" s="188"/>
      <c r="K128" s="188"/>
      <c r="L128" s="188"/>
      <c r="M128" s="188"/>
      <c r="N128" s="342">
        <f>SUM(N129,N132)</f>
        <v>0</v>
      </c>
      <c r="O128" s="342"/>
      <c r="P128" s="342"/>
      <c r="Q128" s="342"/>
      <c r="R128" s="187"/>
      <c r="T128" s="186"/>
      <c r="W128" s="185" t="e">
        <f>W129+#REF!+#REF!+W132+#REF!</f>
        <v>#REF!</v>
      </c>
      <c r="Y128" s="185" t="e">
        <f>Y129+#REF!+#REF!+Y132+#REF!</f>
        <v>#REF!</v>
      </c>
      <c r="AA128" s="184" t="e">
        <f>AA129+#REF!+#REF!+AA132+#REF!</f>
        <v>#REF!</v>
      </c>
      <c r="AR128" s="182" t="s">
        <v>124</v>
      </c>
      <c r="AT128" s="183" t="s">
        <v>67</v>
      </c>
      <c r="AU128" s="183" t="s">
        <v>76</v>
      </c>
      <c r="AY128" s="182" t="s">
        <v>114</v>
      </c>
      <c r="BK128" s="181" t="e">
        <f>BK129+#REF!+#REF!+BK132+#REF!</f>
        <v>#REF!</v>
      </c>
    </row>
    <row r="129" spans="2:65" s="180" customFormat="1" ht="14.85" customHeight="1">
      <c r="B129" s="189"/>
      <c r="D129" s="188" t="s">
        <v>498</v>
      </c>
      <c r="E129" s="188"/>
      <c r="F129" s="188"/>
      <c r="G129" s="188"/>
      <c r="H129" s="188"/>
      <c r="I129" s="188"/>
      <c r="J129" s="188"/>
      <c r="K129" s="188"/>
      <c r="L129" s="188"/>
      <c r="M129" s="188"/>
      <c r="N129" s="347">
        <f>SUM(N130:Q131)</f>
        <v>0</v>
      </c>
      <c r="O129" s="347"/>
      <c r="P129" s="347"/>
      <c r="Q129" s="347"/>
      <c r="R129" s="187"/>
      <c r="T129" s="186"/>
      <c r="W129" s="185" t="e">
        <f>SUM(#REF!)</f>
        <v>#REF!</v>
      </c>
      <c r="Y129" s="185" t="e">
        <f>SUM(#REF!)</f>
        <v>#REF!</v>
      </c>
      <c r="AA129" s="184" t="e">
        <f>SUM(#REF!)</f>
        <v>#REF!</v>
      </c>
      <c r="AC129" s="201"/>
      <c r="AR129" s="182" t="s">
        <v>124</v>
      </c>
      <c r="AT129" s="183" t="s">
        <v>67</v>
      </c>
      <c r="AU129" s="183" t="s">
        <v>120</v>
      </c>
      <c r="AY129" s="182" t="s">
        <v>114</v>
      </c>
      <c r="BK129" s="181" t="e">
        <f>SUM(#REF!)</f>
        <v>#REF!</v>
      </c>
    </row>
    <row r="130" spans="2:65" s="164" customFormat="1" ht="22.5" customHeight="1">
      <c r="B130" s="200"/>
      <c r="C130" s="199">
        <v>6</v>
      </c>
      <c r="D130" s="326" t="s">
        <v>497</v>
      </c>
      <c r="E130" s="327"/>
      <c r="F130" s="327"/>
      <c r="G130" s="327"/>
      <c r="H130" s="327"/>
      <c r="I130" s="328"/>
      <c r="J130" s="198" t="s">
        <v>209</v>
      </c>
      <c r="K130" s="197">
        <v>1</v>
      </c>
      <c r="L130" s="337">
        <v>0</v>
      </c>
      <c r="M130" s="339"/>
      <c r="N130" s="337">
        <f>ROUND(L130*K130,2)</f>
        <v>0</v>
      </c>
      <c r="O130" s="338"/>
      <c r="P130" s="338"/>
      <c r="Q130" s="339"/>
      <c r="R130" s="196"/>
      <c r="T130" s="195"/>
      <c r="U130" s="194"/>
      <c r="V130" s="193"/>
      <c r="W130" s="193"/>
      <c r="X130" s="193"/>
      <c r="Y130" s="193"/>
      <c r="Z130" s="193"/>
      <c r="AA130" s="192"/>
      <c r="AR130" s="190"/>
      <c r="AT130" s="190"/>
      <c r="AU130" s="190"/>
      <c r="AY130" s="190"/>
      <c r="BE130" s="191"/>
      <c r="BF130" s="191"/>
      <c r="BG130" s="191"/>
      <c r="BH130" s="191"/>
      <c r="BI130" s="191"/>
      <c r="BJ130" s="190"/>
      <c r="BK130" s="191"/>
      <c r="BL130" s="190"/>
      <c r="BM130" s="190"/>
    </row>
    <row r="131" spans="2:65" s="164" customFormat="1" ht="22.5" customHeight="1">
      <c r="B131" s="200"/>
      <c r="C131" s="199">
        <v>7</v>
      </c>
      <c r="D131" s="326" t="s">
        <v>496</v>
      </c>
      <c r="E131" s="327"/>
      <c r="F131" s="327"/>
      <c r="G131" s="327"/>
      <c r="H131" s="327"/>
      <c r="I131" s="328"/>
      <c r="J131" s="198" t="s">
        <v>209</v>
      </c>
      <c r="K131" s="197">
        <v>1</v>
      </c>
      <c r="L131" s="337">
        <v>0</v>
      </c>
      <c r="M131" s="339"/>
      <c r="N131" s="337">
        <f>ROUND(L131*K131,2)</f>
        <v>0</v>
      </c>
      <c r="O131" s="338"/>
      <c r="P131" s="338"/>
      <c r="Q131" s="339"/>
      <c r="R131" s="196"/>
      <c r="T131" s="195"/>
      <c r="U131" s="194"/>
      <c r="V131" s="193"/>
      <c r="W131" s="193"/>
      <c r="X131" s="193"/>
      <c r="Y131" s="193"/>
      <c r="Z131" s="193"/>
      <c r="AA131" s="192"/>
      <c r="AR131" s="190"/>
      <c r="AT131" s="190"/>
      <c r="AU131" s="190"/>
      <c r="AY131" s="190"/>
      <c r="BE131" s="191"/>
      <c r="BF131" s="191"/>
      <c r="BG131" s="191"/>
      <c r="BH131" s="191"/>
      <c r="BI131" s="191"/>
      <c r="BJ131" s="190"/>
      <c r="BK131" s="191"/>
      <c r="BL131" s="190"/>
      <c r="BM131" s="190"/>
    </row>
    <row r="132" spans="2:65" s="180" customFormat="1" ht="22.35" customHeight="1">
      <c r="B132" s="189"/>
      <c r="D132" s="188" t="s">
        <v>495</v>
      </c>
      <c r="E132" s="188"/>
      <c r="F132" s="188"/>
      <c r="G132" s="188"/>
      <c r="H132" s="188"/>
      <c r="I132" s="188"/>
      <c r="J132" s="188"/>
      <c r="K132" s="188"/>
      <c r="L132" s="188"/>
      <c r="M132" s="188"/>
      <c r="N132" s="345">
        <f>SUM(N133:Q134)</f>
        <v>0</v>
      </c>
      <c r="O132" s="346"/>
      <c r="P132" s="346"/>
      <c r="Q132" s="346"/>
      <c r="R132" s="187"/>
      <c r="T132" s="186"/>
      <c r="W132" s="185">
        <f>SUM(W133:W134)</f>
        <v>0</v>
      </c>
      <c r="Y132" s="185">
        <f>SUM(Y133:Y134)</f>
        <v>0</v>
      </c>
      <c r="AA132" s="184">
        <f>SUM(AA133:AA134)</f>
        <v>0</v>
      </c>
      <c r="AR132" s="182" t="s">
        <v>124</v>
      </c>
      <c r="AT132" s="183" t="s">
        <v>67</v>
      </c>
      <c r="AU132" s="183" t="s">
        <v>120</v>
      </c>
      <c r="AY132" s="182" t="s">
        <v>114</v>
      </c>
      <c r="BK132" s="181">
        <f>SUM(BK133:BK134)</f>
        <v>0</v>
      </c>
    </row>
    <row r="133" spans="2:65" s="164" customFormat="1" ht="22.5" customHeight="1">
      <c r="B133" s="200"/>
      <c r="C133" s="199">
        <v>8</v>
      </c>
      <c r="D133" s="326" t="s">
        <v>494</v>
      </c>
      <c r="E133" s="327"/>
      <c r="F133" s="327"/>
      <c r="G133" s="327"/>
      <c r="H133" s="327"/>
      <c r="I133" s="328"/>
      <c r="J133" s="198" t="s">
        <v>133</v>
      </c>
      <c r="K133" s="197">
        <v>65</v>
      </c>
      <c r="L133" s="343">
        <v>0</v>
      </c>
      <c r="M133" s="344"/>
      <c r="N133" s="343">
        <f>ROUND(L133*K133,2)</f>
        <v>0</v>
      </c>
      <c r="O133" s="341"/>
      <c r="P133" s="341"/>
      <c r="Q133" s="341"/>
      <c r="R133" s="196"/>
      <c r="T133" s="195"/>
      <c r="U133" s="194"/>
      <c r="V133" s="193"/>
      <c r="W133" s="193"/>
      <c r="X133" s="193"/>
      <c r="Y133" s="193"/>
      <c r="Z133" s="193"/>
      <c r="AA133" s="192"/>
      <c r="AR133" s="190"/>
      <c r="AT133" s="190"/>
      <c r="AU133" s="190"/>
      <c r="AY133" s="190"/>
      <c r="BE133" s="191"/>
      <c r="BF133" s="191"/>
      <c r="BG133" s="191"/>
      <c r="BH133" s="191"/>
      <c r="BI133" s="191"/>
      <c r="BJ133" s="190"/>
      <c r="BK133" s="191">
        <f>ROUND(L133*K133,2)</f>
        <v>0</v>
      </c>
      <c r="BL133" s="190"/>
      <c r="BM133" s="190"/>
    </row>
    <row r="134" spans="2:65" s="164" customFormat="1" ht="22.5" customHeight="1">
      <c r="B134" s="200"/>
      <c r="C134" s="199">
        <v>9</v>
      </c>
      <c r="D134" s="326" t="s">
        <v>493</v>
      </c>
      <c r="E134" s="327"/>
      <c r="F134" s="327"/>
      <c r="G134" s="327"/>
      <c r="H134" s="327"/>
      <c r="I134" s="328"/>
      <c r="J134" s="198" t="s">
        <v>133</v>
      </c>
      <c r="K134" s="197">
        <v>10</v>
      </c>
      <c r="L134" s="337">
        <v>0</v>
      </c>
      <c r="M134" s="339"/>
      <c r="N134" s="337">
        <f>ROUND(L134*K134,2)</f>
        <v>0</v>
      </c>
      <c r="O134" s="338"/>
      <c r="P134" s="338"/>
      <c r="Q134" s="339"/>
      <c r="R134" s="196"/>
      <c r="T134" s="195" t="s">
        <v>1</v>
      </c>
      <c r="U134" s="194" t="s">
        <v>34</v>
      </c>
      <c r="V134" s="193">
        <v>0</v>
      </c>
      <c r="W134" s="193">
        <f>V134*K134</f>
        <v>0</v>
      </c>
      <c r="X134" s="193">
        <v>0</v>
      </c>
      <c r="Y134" s="193">
        <f>X134*K134</f>
        <v>0</v>
      </c>
      <c r="Z134" s="193">
        <v>0</v>
      </c>
      <c r="AA134" s="192">
        <f>Z134*K134</f>
        <v>0</v>
      </c>
      <c r="AR134" s="190" t="s">
        <v>447</v>
      </c>
      <c r="AT134" s="190" t="s">
        <v>165</v>
      </c>
      <c r="AU134" s="190" t="s">
        <v>124</v>
      </c>
      <c r="AY134" s="190" t="s">
        <v>114</v>
      </c>
      <c r="BE134" s="191">
        <f>IF(U134="základná",N134,0)</f>
        <v>0</v>
      </c>
      <c r="BF134" s="191">
        <f>IF(U134="znížená",N134,0)</f>
        <v>0</v>
      </c>
      <c r="BG134" s="191">
        <f>IF(U134="zákl. prenesená",N134,0)</f>
        <v>0</v>
      </c>
      <c r="BH134" s="191">
        <f>IF(U134="zníž. prenesená",N134,0)</f>
        <v>0</v>
      </c>
      <c r="BI134" s="191">
        <f>IF(U134="nulová",N134,0)</f>
        <v>0</v>
      </c>
      <c r="BJ134" s="190" t="s">
        <v>120</v>
      </c>
      <c r="BK134" s="191">
        <f>ROUND(L134*K134,2)</f>
        <v>0</v>
      </c>
      <c r="BL134" s="190" t="s">
        <v>447</v>
      </c>
      <c r="BM134" s="190" t="s">
        <v>492</v>
      </c>
    </row>
    <row r="135" spans="2:65" s="180" customFormat="1" ht="22.35" customHeight="1">
      <c r="B135" s="189"/>
      <c r="D135" s="188" t="s">
        <v>491</v>
      </c>
      <c r="E135" s="188"/>
      <c r="F135" s="188"/>
      <c r="G135" s="188"/>
      <c r="H135" s="188"/>
      <c r="I135" s="188"/>
      <c r="J135" s="188"/>
      <c r="K135" s="188"/>
      <c r="L135" s="188"/>
      <c r="M135" s="188"/>
      <c r="N135" s="345">
        <f>SUM(N136:Q143)</f>
        <v>0</v>
      </c>
      <c r="O135" s="346"/>
      <c r="P135" s="346"/>
      <c r="Q135" s="346"/>
      <c r="R135" s="187"/>
      <c r="T135" s="186"/>
      <c r="W135" s="185">
        <f>SUM($W$187:$W$194)</f>
        <v>0</v>
      </c>
      <c r="Y135" s="185">
        <f>SUM($Y$187:$Y$194)</f>
        <v>0</v>
      </c>
      <c r="AA135" s="184">
        <f>SUM($AA$187:$AA$194)</f>
        <v>0</v>
      </c>
      <c r="AR135" s="182" t="s">
        <v>124</v>
      </c>
      <c r="AT135" s="183" t="s">
        <v>67</v>
      </c>
      <c r="AU135" s="183" t="s">
        <v>76</v>
      </c>
      <c r="AY135" s="182" t="s">
        <v>114</v>
      </c>
      <c r="BK135" s="181">
        <f>SUM($BK$187:$BK$194)</f>
        <v>0</v>
      </c>
    </row>
    <row r="136" spans="2:65" s="168" customFormat="1" ht="27" customHeight="1">
      <c r="B136" s="179"/>
      <c r="C136" s="178">
        <v>10</v>
      </c>
      <c r="D136" s="323" t="s">
        <v>490</v>
      </c>
      <c r="E136" s="324"/>
      <c r="F136" s="324"/>
      <c r="G136" s="324"/>
      <c r="H136" s="324"/>
      <c r="I136" s="325"/>
      <c r="J136" s="177" t="s">
        <v>126</v>
      </c>
      <c r="K136" s="176">
        <v>18</v>
      </c>
      <c r="L136" s="332">
        <v>0</v>
      </c>
      <c r="M136" s="333"/>
      <c r="N136" s="334">
        <f t="shared" ref="N136:N143" si="0">ROUND(L136*K136,2)</f>
        <v>0</v>
      </c>
      <c r="O136" s="335"/>
      <c r="P136" s="335"/>
      <c r="Q136" s="336"/>
      <c r="R136" s="175"/>
      <c r="T136" s="174"/>
      <c r="U136" s="173" t="s">
        <v>34</v>
      </c>
      <c r="V136" s="172">
        <v>0</v>
      </c>
      <c r="W136" s="172">
        <f>$V$190*$K$190</f>
        <v>0</v>
      </c>
      <c r="X136" s="172">
        <v>0</v>
      </c>
      <c r="Y136" s="172">
        <f>$X$190*$K$190</f>
        <v>0</v>
      </c>
      <c r="Z136" s="172">
        <v>0</v>
      </c>
      <c r="AA136" s="171">
        <f>$Z$190*$K$190</f>
        <v>0</v>
      </c>
      <c r="AR136" s="168" t="s">
        <v>268</v>
      </c>
      <c r="AT136" s="168" t="s">
        <v>116</v>
      </c>
      <c r="AU136" s="168" t="s">
        <v>120</v>
      </c>
      <c r="AY136" s="168" t="s">
        <v>114</v>
      </c>
      <c r="BE136" s="170">
        <f>IF($U$190="základná",$N$190,0)</f>
        <v>0</v>
      </c>
      <c r="BF136" s="170">
        <f>IF($U$190="znížená",$N$190,0)</f>
        <v>0</v>
      </c>
      <c r="BG136" s="170">
        <f>IF($U$190="zákl. prenesená",$N$190,0)</f>
        <v>0</v>
      </c>
      <c r="BH136" s="170">
        <f>IF($U$190="zníž. prenesená",$N$190,0)</f>
        <v>0</v>
      </c>
      <c r="BI136" s="170">
        <f>IF($U$190="nulová",$N$190,0)</f>
        <v>0</v>
      </c>
      <c r="BJ136" s="168" t="s">
        <v>120</v>
      </c>
      <c r="BK136" s="169">
        <f>ROUND($L$190*$K$190,3)</f>
        <v>0</v>
      </c>
      <c r="BL136" s="168" t="s">
        <v>268</v>
      </c>
      <c r="BM136" s="168" t="s">
        <v>489</v>
      </c>
    </row>
    <row r="137" spans="2:65" s="168" customFormat="1" ht="27" customHeight="1">
      <c r="B137" s="179"/>
      <c r="C137" s="178">
        <v>11</v>
      </c>
      <c r="D137" s="323" t="s">
        <v>488</v>
      </c>
      <c r="E137" s="324"/>
      <c r="F137" s="324"/>
      <c r="G137" s="324"/>
      <c r="H137" s="324"/>
      <c r="I137" s="325"/>
      <c r="J137" s="177" t="s">
        <v>126</v>
      </c>
      <c r="K137" s="176">
        <v>4.5</v>
      </c>
      <c r="L137" s="332">
        <v>0</v>
      </c>
      <c r="M137" s="333"/>
      <c r="N137" s="334">
        <f t="shared" si="0"/>
        <v>0</v>
      </c>
      <c r="O137" s="335"/>
      <c r="P137" s="335"/>
      <c r="Q137" s="336"/>
      <c r="R137" s="175"/>
      <c r="T137" s="174"/>
      <c r="U137" s="173" t="s">
        <v>34</v>
      </c>
      <c r="V137" s="172">
        <v>0</v>
      </c>
      <c r="W137" s="172">
        <f>$V$191*$K$191</f>
        <v>0</v>
      </c>
      <c r="X137" s="172">
        <v>0</v>
      </c>
      <c r="Y137" s="172">
        <f>$X$191*$K$191</f>
        <v>0</v>
      </c>
      <c r="Z137" s="172">
        <v>0</v>
      </c>
      <c r="AA137" s="171">
        <f>$Z$191*$K$191</f>
        <v>0</v>
      </c>
      <c r="AR137" s="168" t="s">
        <v>268</v>
      </c>
      <c r="AT137" s="168" t="s">
        <v>116</v>
      </c>
      <c r="AU137" s="168" t="s">
        <v>120</v>
      </c>
      <c r="AY137" s="168" t="s">
        <v>114</v>
      </c>
      <c r="BE137" s="170">
        <f>IF($U$191="základná",$N$191,0)</f>
        <v>0</v>
      </c>
      <c r="BF137" s="170">
        <f>IF($U$191="znížená",$N$191,0)</f>
        <v>0</v>
      </c>
      <c r="BG137" s="170">
        <f>IF($U$191="zákl. prenesená",$N$191,0)</f>
        <v>0</v>
      </c>
      <c r="BH137" s="170">
        <f>IF($U$191="zníž. prenesená",$N$191,0)</f>
        <v>0</v>
      </c>
      <c r="BI137" s="170">
        <f>IF($U$191="nulová",$N$191,0)</f>
        <v>0</v>
      </c>
      <c r="BJ137" s="168" t="s">
        <v>120</v>
      </c>
      <c r="BK137" s="169">
        <f>ROUND($L$191*$K$191,3)</f>
        <v>0</v>
      </c>
      <c r="BL137" s="168" t="s">
        <v>268</v>
      </c>
      <c r="BM137" s="168" t="s">
        <v>487</v>
      </c>
    </row>
    <row r="138" spans="2:65" s="168" customFormat="1" ht="15.75" customHeight="1">
      <c r="B138" s="179"/>
      <c r="C138" s="178">
        <v>12</v>
      </c>
      <c r="D138" s="323" t="s">
        <v>486</v>
      </c>
      <c r="E138" s="324"/>
      <c r="F138" s="324"/>
      <c r="G138" s="324"/>
      <c r="H138" s="324"/>
      <c r="I138" s="325"/>
      <c r="J138" s="177" t="s">
        <v>133</v>
      </c>
      <c r="K138" s="176">
        <v>50</v>
      </c>
      <c r="L138" s="332">
        <v>0</v>
      </c>
      <c r="M138" s="333"/>
      <c r="N138" s="334">
        <f t="shared" si="0"/>
        <v>0</v>
      </c>
      <c r="O138" s="335"/>
      <c r="P138" s="335"/>
      <c r="Q138" s="336"/>
      <c r="R138" s="175"/>
      <c r="T138" s="174"/>
      <c r="U138" s="173" t="s">
        <v>34</v>
      </c>
      <c r="V138" s="172">
        <v>0</v>
      </c>
      <c r="W138" s="172">
        <f>$V$192*$K$192</f>
        <v>0</v>
      </c>
      <c r="X138" s="172">
        <v>0</v>
      </c>
      <c r="Y138" s="172">
        <f>$X$192*$K$192</f>
        <v>0</v>
      </c>
      <c r="Z138" s="172">
        <v>0</v>
      </c>
      <c r="AA138" s="171">
        <f>$Z$192*$K$192</f>
        <v>0</v>
      </c>
      <c r="AR138" s="168" t="s">
        <v>268</v>
      </c>
      <c r="AT138" s="168" t="s">
        <v>116</v>
      </c>
      <c r="AU138" s="168" t="s">
        <v>120</v>
      </c>
      <c r="AY138" s="168" t="s">
        <v>114</v>
      </c>
      <c r="BE138" s="170">
        <f>IF($U$192="základná",$N$192,0)</f>
        <v>0</v>
      </c>
      <c r="BF138" s="170">
        <f>IF($U$192="znížená",$N$192,0)</f>
        <v>0</v>
      </c>
      <c r="BG138" s="170">
        <f>IF($U$192="zákl. prenesená",$N$192,0)</f>
        <v>0</v>
      </c>
      <c r="BH138" s="170">
        <f>IF($U$192="zníž. prenesená",$N$192,0)</f>
        <v>0</v>
      </c>
      <c r="BI138" s="170">
        <f>IF($U$192="nulová",$N$192,0)</f>
        <v>0</v>
      </c>
      <c r="BJ138" s="168" t="s">
        <v>120</v>
      </c>
      <c r="BK138" s="169">
        <f>ROUND($L$192*$K$192,3)</f>
        <v>0</v>
      </c>
      <c r="BL138" s="168" t="s">
        <v>268</v>
      </c>
      <c r="BM138" s="168" t="s">
        <v>485</v>
      </c>
    </row>
    <row r="139" spans="2:65" s="168" customFormat="1" ht="27" customHeight="1">
      <c r="B139" s="179"/>
      <c r="C139" s="178">
        <v>13</v>
      </c>
      <c r="D139" s="323" t="s">
        <v>484</v>
      </c>
      <c r="E139" s="324"/>
      <c r="F139" s="324"/>
      <c r="G139" s="324"/>
      <c r="H139" s="324"/>
      <c r="I139" s="325"/>
      <c r="J139" s="177" t="s">
        <v>126</v>
      </c>
      <c r="K139" s="176">
        <v>20.8</v>
      </c>
      <c r="L139" s="332">
        <v>0</v>
      </c>
      <c r="M139" s="333"/>
      <c r="N139" s="334">
        <f t="shared" si="0"/>
        <v>0</v>
      </c>
      <c r="O139" s="335"/>
      <c r="P139" s="335"/>
      <c r="Q139" s="336"/>
      <c r="R139" s="175"/>
      <c r="T139" s="174"/>
      <c r="U139" s="173" t="s">
        <v>34</v>
      </c>
      <c r="V139" s="172">
        <v>0</v>
      </c>
      <c r="W139" s="172">
        <f>$V$193*$K$193</f>
        <v>0</v>
      </c>
      <c r="X139" s="172">
        <v>0</v>
      </c>
      <c r="Y139" s="172">
        <f>$X$193*$K$193</f>
        <v>0</v>
      </c>
      <c r="Z139" s="172">
        <v>0</v>
      </c>
      <c r="AA139" s="171">
        <f>$Z$193*$K$193</f>
        <v>0</v>
      </c>
      <c r="AR139" s="168" t="s">
        <v>268</v>
      </c>
      <c r="AT139" s="168" t="s">
        <v>116</v>
      </c>
      <c r="AU139" s="168" t="s">
        <v>120</v>
      </c>
      <c r="AY139" s="168" t="s">
        <v>114</v>
      </c>
      <c r="BE139" s="170">
        <f>IF($U$193="základná",$N$193,0)</f>
        <v>0</v>
      </c>
      <c r="BF139" s="170">
        <f>IF($U$193="znížená",$N$193,0)</f>
        <v>0</v>
      </c>
      <c r="BG139" s="170">
        <f>IF($U$193="zákl. prenesená",$N$193,0)</f>
        <v>0</v>
      </c>
      <c r="BH139" s="170">
        <f>IF($U$193="zníž. prenesená",$N$193,0)</f>
        <v>0</v>
      </c>
      <c r="BI139" s="170">
        <f>IF($U$193="nulová",$N$193,0)</f>
        <v>0</v>
      </c>
      <c r="BJ139" s="168" t="s">
        <v>120</v>
      </c>
      <c r="BK139" s="169">
        <f>ROUND($L$193*$K$193,3)</f>
        <v>0</v>
      </c>
      <c r="BL139" s="168" t="s">
        <v>268</v>
      </c>
      <c r="BM139" s="168" t="s">
        <v>483</v>
      </c>
    </row>
    <row r="140" spans="2:65" s="168" customFormat="1" ht="27" customHeight="1">
      <c r="B140" s="179"/>
      <c r="C140" s="178">
        <v>14</v>
      </c>
      <c r="D140" s="323" t="s">
        <v>482</v>
      </c>
      <c r="E140" s="324"/>
      <c r="F140" s="324"/>
      <c r="G140" s="324"/>
      <c r="H140" s="324"/>
      <c r="I140" s="325"/>
      <c r="J140" s="177" t="s">
        <v>118</v>
      </c>
      <c r="K140" s="176">
        <v>22.5</v>
      </c>
      <c r="L140" s="332">
        <v>0</v>
      </c>
      <c r="M140" s="333"/>
      <c r="N140" s="334">
        <f t="shared" si="0"/>
        <v>0</v>
      </c>
      <c r="O140" s="335"/>
      <c r="P140" s="335"/>
      <c r="Q140" s="336"/>
      <c r="R140" s="175"/>
      <c r="T140" s="174"/>
      <c r="U140" s="173"/>
      <c r="V140" s="172"/>
      <c r="W140" s="172"/>
      <c r="X140" s="172"/>
      <c r="Y140" s="172"/>
      <c r="Z140" s="172"/>
      <c r="AA140" s="171"/>
      <c r="BE140" s="170"/>
      <c r="BF140" s="170"/>
      <c r="BG140" s="170"/>
      <c r="BH140" s="170"/>
      <c r="BI140" s="170"/>
      <c r="BK140" s="169"/>
    </row>
    <row r="141" spans="2:65" s="168" customFormat="1" ht="15.75" customHeight="1">
      <c r="B141" s="179"/>
      <c r="C141" s="178">
        <v>15</v>
      </c>
      <c r="D141" s="323" t="s">
        <v>481</v>
      </c>
      <c r="E141" s="324"/>
      <c r="F141" s="324"/>
      <c r="G141" s="324"/>
      <c r="H141" s="324"/>
      <c r="I141" s="325"/>
      <c r="J141" s="177" t="s">
        <v>480</v>
      </c>
      <c r="K141" s="176">
        <v>1.55</v>
      </c>
      <c r="L141" s="332">
        <v>0</v>
      </c>
      <c r="M141" s="333"/>
      <c r="N141" s="334">
        <f t="shared" si="0"/>
        <v>0</v>
      </c>
      <c r="O141" s="335"/>
      <c r="P141" s="335"/>
      <c r="Q141" s="336"/>
      <c r="R141" s="175"/>
      <c r="T141" s="174"/>
      <c r="U141" s="173"/>
      <c r="V141" s="172"/>
      <c r="W141" s="172"/>
      <c r="X141" s="172"/>
      <c r="Y141" s="172"/>
      <c r="Z141" s="172"/>
      <c r="AA141" s="171"/>
      <c r="BE141" s="170"/>
      <c r="BF141" s="170"/>
      <c r="BG141" s="170"/>
      <c r="BH141" s="170"/>
      <c r="BI141" s="170"/>
      <c r="BK141" s="169"/>
    </row>
    <row r="142" spans="2:65" s="168" customFormat="1" ht="27" customHeight="1">
      <c r="B142" s="179"/>
      <c r="C142" s="178">
        <v>16</v>
      </c>
      <c r="D142" s="323" t="s">
        <v>132</v>
      </c>
      <c r="E142" s="324"/>
      <c r="F142" s="324"/>
      <c r="G142" s="324"/>
      <c r="H142" s="324"/>
      <c r="I142" s="325"/>
      <c r="J142" s="177" t="s">
        <v>133</v>
      </c>
      <c r="K142" s="176">
        <v>5.5</v>
      </c>
      <c r="L142" s="332">
        <v>0</v>
      </c>
      <c r="M142" s="333"/>
      <c r="N142" s="334">
        <f t="shared" si="0"/>
        <v>0</v>
      </c>
      <c r="O142" s="335"/>
      <c r="P142" s="335"/>
      <c r="Q142" s="336"/>
      <c r="R142" s="175"/>
      <c r="T142" s="174"/>
      <c r="U142" s="173"/>
      <c r="V142" s="172"/>
      <c r="W142" s="172"/>
      <c r="X142" s="172"/>
      <c r="Y142" s="172"/>
      <c r="Z142" s="172"/>
      <c r="AA142" s="171"/>
      <c r="BE142" s="170"/>
      <c r="BF142" s="170"/>
      <c r="BG142" s="170"/>
      <c r="BH142" s="170"/>
      <c r="BI142" s="170"/>
      <c r="BK142" s="169"/>
    </row>
    <row r="143" spans="2:65" s="168" customFormat="1" ht="15.75" customHeight="1">
      <c r="B143" s="179"/>
      <c r="C143" s="178">
        <v>17</v>
      </c>
      <c r="D143" s="323" t="s">
        <v>479</v>
      </c>
      <c r="E143" s="324"/>
      <c r="F143" s="324"/>
      <c r="G143" s="324"/>
      <c r="H143" s="324"/>
      <c r="I143" s="325"/>
      <c r="J143" s="177" t="s">
        <v>133</v>
      </c>
      <c r="K143" s="176">
        <v>5</v>
      </c>
      <c r="L143" s="332">
        <v>0</v>
      </c>
      <c r="M143" s="333"/>
      <c r="N143" s="334">
        <f t="shared" si="0"/>
        <v>0</v>
      </c>
      <c r="O143" s="335"/>
      <c r="P143" s="335"/>
      <c r="Q143" s="336"/>
      <c r="R143" s="175"/>
      <c r="T143" s="174"/>
      <c r="U143" s="173" t="s">
        <v>34</v>
      </c>
      <c r="V143" s="172">
        <v>0</v>
      </c>
      <c r="W143" s="172">
        <f>$V$194*$K$194</f>
        <v>0</v>
      </c>
      <c r="X143" s="172">
        <v>0</v>
      </c>
      <c r="Y143" s="172">
        <f>$X$194*$K$194</f>
        <v>0</v>
      </c>
      <c r="Z143" s="172">
        <v>0</v>
      </c>
      <c r="AA143" s="171">
        <f>$Z$194*$K$194</f>
        <v>0</v>
      </c>
      <c r="AR143" s="168" t="s">
        <v>268</v>
      </c>
      <c r="AT143" s="168" t="s">
        <v>116</v>
      </c>
      <c r="AU143" s="168" t="s">
        <v>120</v>
      </c>
      <c r="AY143" s="168" t="s">
        <v>114</v>
      </c>
      <c r="BE143" s="170">
        <f>IF($U$194="základná",$N$194,0)</f>
        <v>0</v>
      </c>
      <c r="BF143" s="170">
        <f>IF($U$194="znížená",$N$194,0)</f>
        <v>0</v>
      </c>
      <c r="BG143" s="170">
        <f>IF($U$194="zákl. prenesená",$N$194,0)</f>
        <v>0</v>
      </c>
      <c r="BH143" s="170">
        <f>IF($U$194="zníž. prenesená",$N$194,0)</f>
        <v>0</v>
      </c>
      <c r="BI143" s="170">
        <f>IF($U$194="nulová",$N$194,0)</f>
        <v>0</v>
      </c>
      <c r="BJ143" s="168" t="s">
        <v>120</v>
      </c>
      <c r="BK143" s="169">
        <f>ROUND($L$194*$K$194,3)</f>
        <v>0</v>
      </c>
      <c r="BL143" s="168" t="s">
        <v>268</v>
      </c>
      <c r="BM143" s="168" t="s">
        <v>478</v>
      </c>
    </row>
    <row r="144" spans="2:65" s="164" customFormat="1" ht="6.95" customHeight="1">
      <c r="B144" s="167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P144" s="166"/>
      <c r="Q144" s="166"/>
      <c r="R144" s="165"/>
    </row>
  </sheetData>
  <mergeCells count="119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21:P21"/>
    <mergeCell ref="E24:L24"/>
    <mergeCell ref="M27:P27"/>
    <mergeCell ref="M28:P28"/>
    <mergeCell ref="M30:P30"/>
    <mergeCell ref="L122:M122"/>
    <mergeCell ref="N122:Q122"/>
    <mergeCell ref="H32:J32"/>
    <mergeCell ref="M32:P32"/>
    <mergeCell ref="H36:J36"/>
    <mergeCell ref="M36:P36"/>
    <mergeCell ref="L38:P38"/>
    <mergeCell ref="C76:Q76"/>
    <mergeCell ref="F78:P78"/>
    <mergeCell ref="F79:P79"/>
    <mergeCell ref="H33:J33"/>
    <mergeCell ref="C86:G86"/>
    <mergeCell ref="N86:Q86"/>
    <mergeCell ref="N88:Q88"/>
    <mergeCell ref="D116:I116"/>
    <mergeCell ref="M33:P33"/>
    <mergeCell ref="H34:J34"/>
    <mergeCell ref="M34:P34"/>
    <mergeCell ref="H35:J35"/>
    <mergeCell ref="M35:P35"/>
    <mergeCell ref="N97:Q97"/>
    <mergeCell ref="L100:Q100"/>
    <mergeCell ref="C106:Q106"/>
    <mergeCell ref="F108:P108"/>
    <mergeCell ref="F109:P109"/>
    <mergeCell ref="M111:P111"/>
    <mergeCell ref="M113:Q113"/>
    <mergeCell ref="M114:Q114"/>
    <mergeCell ref="L116:M116"/>
    <mergeCell ref="N116:Q116"/>
    <mergeCell ref="H1:K1"/>
    <mergeCell ref="S2:AC2"/>
    <mergeCell ref="N123:Q123"/>
    <mergeCell ref="L125:M125"/>
    <mergeCell ref="N125:Q125"/>
    <mergeCell ref="N118:Q118"/>
    <mergeCell ref="N119:Q119"/>
    <mergeCell ref="N120:Q120"/>
    <mergeCell ref="N95:Q95"/>
    <mergeCell ref="N96:Q96"/>
    <mergeCell ref="N89:Q89"/>
    <mergeCell ref="N90:Q90"/>
    <mergeCell ref="N91:Q91"/>
    <mergeCell ref="N92:Q92"/>
    <mergeCell ref="N93:Q93"/>
    <mergeCell ref="N94:Q94"/>
    <mergeCell ref="M81:P81"/>
    <mergeCell ref="M83:Q83"/>
    <mergeCell ref="M84:Q84"/>
    <mergeCell ref="N117:Q117"/>
    <mergeCell ref="O17:P17"/>
    <mergeCell ref="O18:P18"/>
    <mergeCell ref="O20:P20"/>
    <mergeCell ref="L124:M124"/>
    <mergeCell ref="L143:M143"/>
    <mergeCell ref="N143:Q143"/>
    <mergeCell ref="L140:M140"/>
    <mergeCell ref="N140:Q140"/>
    <mergeCell ref="L121:M121"/>
    <mergeCell ref="N121:Q121"/>
    <mergeCell ref="L136:M136"/>
    <mergeCell ref="N136:Q136"/>
    <mergeCell ref="L127:M127"/>
    <mergeCell ref="N127:Q127"/>
    <mergeCell ref="N128:Q128"/>
    <mergeCell ref="L133:M133"/>
    <mergeCell ref="L137:M137"/>
    <mergeCell ref="N137:Q137"/>
    <mergeCell ref="N126:Q126"/>
    <mergeCell ref="N129:Q129"/>
    <mergeCell ref="N133:Q133"/>
    <mergeCell ref="N132:Q132"/>
    <mergeCell ref="L130:M130"/>
    <mergeCell ref="N130:Q130"/>
    <mergeCell ref="L131:M131"/>
    <mergeCell ref="N131:Q131"/>
    <mergeCell ref="N135:Q135"/>
    <mergeCell ref="N124:Q124"/>
    <mergeCell ref="L142:M142"/>
    <mergeCell ref="N142:Q142"/>
    <mergeCell ref="N134:Q134"/>
    <mergeCell ref="L141:M141"/>
    <mergeCell ref="N141:Q141"/>
    <mergeCell ref="N138:Q138"/>
    <mergeCell ref="L138:M138"/>
    <mergeCell ref="L134:M134"/>
    <mergeCell ref="L139:M139"/>
    <mergeCell ref="N139:Q139"/>
    <mergeCell ref="D143:I143"/>
    <mergeCell ref="D133:I133"/>
    <mergeCell ref="D134:I134"/>
    <mergeCell ref="D130:I130"/>
    <mergeCell ref="D131:I131"/>
    <mergeCell ref="D127:I127"/>
    <mergeCell ref="D124:I124"/>
    <mergeCell ref="D125:I125"/>
    <mergeCell ref="D121:I121"/>
    <mergeCell ref="D122:I122"/>
    <mergeCell ref="D136:I136"/>
    <mergeCell ref="D137:I137"/>
    <mergeCell ref="D138:I138"/>
    <mergeCell ref="D139:I139"/>
    <mergeCell ref="D140:I140"/>
    <mergeCell ref="D141:I141"/>
    <mergeCell ref="D142:I142"/>
  </mergeCells>
  <hyperlinks>
    <hyperlink ref="F1:G1" location="C2" tooltip="Krycí list rozpočtu" display="1) Krycí list rozpočtu"/>
    <hyperlink ref="H1:K1" location="C86" tooltip="Rekapitulácia rozpočtu" display="2) Rekapitulácia rozpočtu"/>
    <hyperlink ref="L1" location="C126" tooltip="Rozpočet" display="3) Rozpočet"/>
    <hyperlink ref="S1:T1" location="'Rekapitulácia stavby'!C2" tooltip="Rekapitulácia stavby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Rekapitulácia stavby</vt:lpstr>
      <vt:lpstr>SO 03 - Vonkajšie rozvody...</vt:lpstr>
      <vt:lpstr>SO3 -El. prípojka NN</vt:lpstr>
      <vt:lpstr>'Rekapitulácia stavby'!Názvy_tisku</vt:lpstr>
      <vt:lpstr>'SO 03 - Vonkajšie rozvody...'!Názvy_tisku</vt:lpstr>
      <vt:lpstr>'SO3 -El. prípojka NN'!Názvy_tisku</vt:lpstr>
      <vt:lpstr>'Rekapitulácia stavby'!Oblast_tisku</vt:lpstr>
      <vt:lpstr>'SO 03 - Vonkajšie rozvody...'!Oblast_tisku</vt:lpstr>
      <vt:lpstr>'SO3 -El. prípojka NN'!Oblast_tisku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Jókay</dc:creator>
  <cp:lastModifiedBy>Renáta Považská</cp:lastModifiedBy>
  <dcterms:created xsi:type="dcterms:W3CDTF">2019-04-17T11:09:04Z</dcterms:created>
  <dcterms:modified xsi:type="dcterms:W3CDTF">2019-11-11T15:29:13Z</dcterms:modified>
</cp:coreProperties>
</file>